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ALBATROS" sheetId="10" r:id="rId4"/>
    <sheet name="EAGLES" sheetId="9" r:id="rId5"/>
    <sheet name="BIRDIES" sheetId="7" r:id="rId6"/>
    <sheet name="PROMOCIONALES" sheetId="6" r:id="rId7"/>
    <sheet name="5 H Y H.A. Y GGII" sheetId="12" r:id="rId8"/>
    <sheet name="PROFESORES" sheetId="15" r:id="rId9"/>
    <sheet name="ENTREGA C-HCP" sheetId="13" r:id="rId10"/>
    <sheet name="ENTREGA S-HCP" sheetId="14" r:id="rId11"/>
    <sheet name="PARTICIPANTES POR CLUBES" sheetId="16" r:id="rId12"/>
  </sheets>
  <calcPr calcId="125725"/>
</workbook>
</file>

<file path=xl/calcChain.xml><?xml version="1.0" encoding="utf-8"?>
<calcChain xmlns="http://schemas.openxmlformats.org/spreadsheetml/2006/main">
  <c r="H12" i="16"/>
  <c r="F23" i="1" l="1"/>
  <c r="E23"/>
  <c r="G23" s="1"/>
  <c r="H23" s="1"/>
  <c r="G21"/>
  <c r="H21" s="1"/>
  <c r="H26"/>
  <c r="G26"/>
  <c r="F25"/>
  <c r="E25"/>
  <c r="G25" s="1"/>
  <c r="H25" s="1"/>
  <c r="F22"/>
  <c r="E22"/>
  <c r="G22" s="1"/>
  <c r="H22" s="1"/>
  <c r="C37" i="12"/>
  <c r="C20"/>
  <c r="C15"/>
  <c r="D21" i="7"/>
  <c r="D20"/>
  <c r="D14"/>
  <c r="D12"/>
  <c r="D33" i="9"/>
  <c r="D31"/>
  <c r="D19"/>
  <c r="D13" i="10"/>
  <c r="D11"/>
  <c r="F41" i="5"/>
  <c r="E41"/>
  <c r="F37"/>
  <c r="E37"/>
  <c r="F24"/>
  <c r="G24" s="1"/>
  <c r="H24" s="1"/>
  <c r="E24"/>
  <c r="F23"/>
  <c r="G23" s="1"/>
  <c r="H23" s="1"/>
  <c r="E23"/>
  <c r="F22"/>
  <c r="G22" s="1"/>
  <c r="H22" s="1"/>
  <c r="E22"/>
  <c r="F16"/>
  <c r="G16" s="1"/>
  <c r="H16" s="1"/>
  <c r="E16"/>
  <c r="F11"/>
  <c r="G11" s="1"/>
  <c r="H11" s="1"/>
  <c r="E11"/>
  <c r="F14" i="1"/>
  <c r="E14"/>
  <c r="H7" i="16" l="1"/>
  <c r="H3"/>
  <c r="H4"/>
  <c r="H6"/>
  <c r="H5"/>
  <c r="H8"/>
  <c r="H11"/>
  <c r="H9"/>
  <c r="H10"/>
  <c r="F13"/>
  <c r="E13"/>
  <c r="D13"/>
  <c r="C13"/>
  <c r="B13"/>
  <c r="G13" l="1"/>
  <c r="D76" i="14"/>
  <c r="B76"/>
  <c r="A76"/>
  <c r="D75"/>
  <c r="B75"/>
  <c r="A75"/>
  <c r="D74"/>
  <c r="B74"/>
  <c r="A74"/>
  <c r="D73"/>
  <c r="B73"/>
  <c r="A73"/>
  <c r="D72"/>
  <c r="B72"/>
  <c r="A72"/>
  <c r="D71"/>
  <c r="B71"/>
  <c r="A71"/>
  <c r="D70"/>
  <c r="B70"/>
  <c r="A70"/>
  <c r="D69"/>
  <c r="B69"/>
  <c r="A69"/>
  <c r="D68"/>
  <c r="B68"/>
  <c r="A68"/>
  <c r="E35" i="13" l="1"/>
  <c r="C35"/>
  <c r="B35"/>
  <c r="A35"/>
  <c r="E34"/>
  <c r="C34"/>
  <c r="B34"/>
  <c r="A34"/>
  <c r="A32"/>
  <c r="C45" i="12"/>
  <c r="C24"/>
  <c r="D19" i="7"/>
  <c r="D28" i="9"/>
  <c r="D14"/>
  <c r="D16"/>
  <c r="D22"/>
  <c r="D28" i="10"/>
  <c r="D16"/>
  <c r="D12"/>
  <c r="F43" i="5"/>
  <c r="E43"/>
  <c r="E31" i="13" s="1"/>
  <c r="F40" i="5"/>
  <c r="E40"/>
  <c r="F42"/>
  <c r="E42"/>
  <c r="F25"/>
  <c r="E25"/>
  <c r="F29"/>
  <c r="F25" i="13" s="1"/>
  <c r="E29" i="5"/>
  <c r="E25" i="13" s="1"/>
  <c r="F13" i="4"/>
  <c r="E13"/>
  <c r="E20" i="13" s="1"/>
  <c r="F14" i="4"/>
  <c r="E14"/>
  <c r="F24" i="1"/>
  <c r="E24"/>
  <c r="E10" i="13" s="1"/>
  <c r="F27" i="1"/>
  <c r="F9" i="13" s="1"/>
  <c r="E27" i="1"/>
  <c r="F11"/>
  <c r="E11"/>
  <c r="F13"/>
  <c r="E13"/>
  <c r="F31" i="13"/>
  <c r="D31"/>
  <c r="C31"/>
  <c r="B31"/>
  <c r="A31"/>
  <c r="F26"/>
  <c r="E26"/>
  <c r="D26"/>
  <c r="C26"/>
  <c r="B26"/>
  <c r="A26"/>
  <c r="D25"/>
  <c r="C25"/>
  <c r="B25"/>
  <c r="A25"/>
  <c r="F21"/>
  <c r="E21"/>
  <c r="D21"/>
  <c r="C21"/>
  <c r="B21"/>
  <c r="A21"/>
  <c r="F20"/>
  <c r="D20"/>
  <c r="C20"/>
  <c r="B20"/>
  <c r="A20"/>
  <c r="F16"/>
  <c r="E16"/>
  <c r="D16"/>
  <c r="C16"/>
  <c r="B16"/>
  <c r="A16"/>
  <c r="F15"/>
  <c r="E15"/>
  <c r="D15"/>
  <c r="C15"/>
  <c r="B15"/>
  <c r="A15"/>
  <c r="F11"/>
  <c r="E11"/>
  <c r="D11"/>
  <c r="C11"/>
  <c r="B11"/>
  <c r="A11"/>
  <c r="F10"/>
  <c r="D10"/>
  <c r="C10"/>
  <c r="B10"/>
  <c r="A10"/>
  <c r="E9"/>
  <c r="D9"/>
  <c r="C9"/>
  <c r="B9"/>
  <c r="A9"/>
  <c r="D67" i="14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D52"/>
  <c r="B52"/>
  <c r="A52"/>
  <c r="D51"/>
  <c r="B51"/>
  <c r="A51"/>
  <c r="D50"/>
  <c r="B50"/>
  <c r="A50"/>
  <c r="D49"/>
  <c r="B49"/>
  <c r="A49"/>
  <c r="D48"/>
  <c r="B48"/>
  <c r="A48"/>
  <c r="D47"/>
  <c r="B47"/>
  <c r="A47"/>
  <c r="A33" i="5"/>
  <c r="A8"/>
  <c r="A8" i="4"/>
  <c r="G35" i="13" l="1"/>
  <c r="G34"/>
  <c r="G9"/>
  <c r="H9" s="1"/>
  <c r="G11"/>
  <c r="H11" s="1"/>
  <c r="G10"/>
  <c r="H10" s="1"/>
  <c r="D80" i="14" l="1"/>
  <c r="B80"/>
  <c r="A80"/>
  <c r="D79"/>
  <c r="B79"/>
  <c r="A79"/>
  <c r="D78"/>
  <c r="B78"/>
  <c r="G39" i="5" l="1"/>
  <c r="H39" s="1"/>
  <c r="G40"/>
  <c r="H40" s="1"/>
  <c r="G41"/>
  <c r="H41" s="1"/>
  <c r="G28"/>
  <c r="H28" s="1"/>
  <c r="G30"/>
  <c r="H30" s="1"/>
  <c r="G17"/>
  <c r="H17" s="1"/>
  <c r="G25"/>
  <c r="G13"/>
  <c r="H13" s="1"/>
  <c r="G12"/>
  <c r="H12" s="1"/>
  <c r="G29"/>
  <c r="G18"/>
  <c r="H18" s="1"/>
  <c r="G20"/>
  <c r="H20" s="1"/>
  <c r="G31"/>
  <c r="H31" s="1"/>
  <c r="G21"/>
  <c r="H21" s="1"/>
  <c r="G26"/>
  <c r="H26" s="1"/>
  <c r="G15"/>
  <c r="H15" s="1"/>
  <c r="G13" i="4"/>
  <c r="G15"/>
  <c r="H15" s="1"/>
  <c r="G14"/>
  <c r="H14" s="1"/>
  <c r="G11"/>
  <c r="G12"/>
  <c r="H12" s="1"/>
  <c r="G27" i="1"/>
  <c r="H27" s="1"/>
  <c r="G24"/>
  <c r="H24" s="1"/>
  <c r="G15"/>
  <c r="H15" s="1"/>
  <c r="G14"/>
  <c r="H14" s="1"/>
  <c r="G13"/>
  <c r="G16"/>
  <c r="H16" s="1"/>
  <c r="G12"/>
  <c r="H12" s="1"/>
  <c r="H29" i="5" l="1"/>
  <c r="G25" i="13"/>
  <c r="H25" s="1"/>
  <c r="H25" i="5"/>
  <c r="H11" i="4"/>
  <c r="G21" i="13"/>
  <c r="H21" s="1"/>
  <c r="H13" i="4"/>
  <c r="G20" i="13"/>
  <c r="H20" s="1"/>
  <c r="H13" i="1"/>
  <c r="G16" i="13"/>
  <c r="H16" s="1"/>
  <c r="G42" i="5"/>
  <c r="H42" s="1"/>
  <c r="G36"/>
  <c r="H36" s="1"/>
  <c r="G11" i="1"/>
  <c r="H11" l="1"/>
  <c r="G15" i="13"/>
  <c r="H15" s="1"/>
  <c r="A5"/>
  <c r="D46" i="14" l="1"/>
  <c r="B46"/>
  <c r="A46"/>
  <c r="G14" i="5"/>
  <c r="H14" l="1"/>
  <c r="G26" i="13"/>
  <c r="H26" s="1"/>
  <c r="A5" i="5"/>
  <c r="A5" i="4"/>
  <c r="G38" i="5" l="1"/>
  <c r="H38" s="1"/>
  <c r="G43"/>
  <c r="G37"/>
  <c r="H37" s="1"/>
  <c r="G27"/>
  <c r="H27" s="1"/>
  <c r="G19"/>
  <c r="H19" s="1"/>
  <c r="H43" l="1"/>
  <c r="H31" i="13" s="1"/>
  <c r="G31"/>
  <c r="A41" i="14"/>
  <c r="B41"/>
  <c r="C41"/>
  <c r="D41"/>
  <c r="D16" l="1"/>
  <c r="C16"/>
  <c r="B16"/>
  <c r="A16"/>
  <c r="F30" i="13" l="1"/>
  <c r="E30"/>
  <c r="D30"/>
  <c r="C30"/>
  <c r="B30"/>
  <c r="A30"/>
  <c r="F29"/>
  <c r="E29"/>
  <c r="D29"/>
  <c r="C29"/>
  <c r="B29"/>
  <c r="A29"/>
  <c r="A27"/>
  <c r="H29" l="1"/>
  <c r="H30"/>
  <c r="G30"/>
  <c r="G29"/>
  <c r="D40" i="14" l="1"/>
  <c r="C40"/>
  <c r="B40"/>
  <c r="A40"/>
  <c r="A38"/>
  <c r="D36" l="1"/>
  <c r="C36"/>
  <c r="B36"/>
  <c r="A36"/>
  <c r="D35"/>
  <c r="C35"/>
  <c r="B35"/>
  <c r="A35"/>
  <c r="A33"/>
  <c r="D45" l="1"/>
  <c r="B45"/>
  <c r="A45"/>
  <c r="D31"/>
  <c r="C31"/>
  <c r="B31"/>
  <c r="A31"/>
  <c r="D30"/>
  <c r="C30"/>
  <c r="B30"/>
  <c r="A30"/>
  <c r="A28"/>
  <c r="D26"/>
  <c r="C26"/>
  <c r="B26"/>
  <c r="A26"/>
  <c r="D25"/>
  <c r="C25"/>
  <c r="B25"/>
  <c r="A25"/>
  <c r="A23"/>
  <c r="D21"/>
  <c r="C21"/>
  <c r="B21"/>
  <c r="A21"/>
  <c r="D20"/>
  <c r="C20"/>
  <c r="B20"/>
  <c r="A20"/>
  <c r="A18"/>
  <c r="D15"/>
  <c r="C15"/>
  <c r="B15"/>
  <c r="A15"/>
  <c r="A13"/>
  <c r="D11"/>
  <c r="C11"/>
  <c r="B11"/>
  <c r="A11"/>
  <c r="D10"/>
  <c r="C10"/>
  <c r="B10"/>
  <c r="A10"/>
  <c r="A8"/>
  <c r="A6"/>
  <c r="A3"/>
  <c r="A2"/>
  <c r="A1"/>
  <c r="A22" i="13" l="1"/>
  <c r="A1"/>
  <c r="A2"/>
  <c r="A6"/>
  <c r="A12"/>
  <c r="A14"/>
  <c r="B14"/>
  <c r="C14"/>
  <c r="D14"/>
  <c r="E14"/>
  <c r="F14"/>
  <c r="A17"/>
  <c r="A19"/>
  <c r="B19"/>
  <c r="C19"/>
  <c r="D19"/>
  <c r="E19"/>
  <c r="F19"/>
  <c r="A24"/>
  <c r="B24"/>
  <c r="C24"/>
  <c r="D24"/>
  <c r="E24"/>
  <c r="F24"/>
  <c r="A1" i="12"/>
  <c r="A2"/>
  <c r="A6"/>
  <c r="A1" i="6"/>
  <c r="A2"/>
  <c r="A6"/>
  <c r="A1" i="7"/>
  <c r="A2"/>
  <c r="A6"/>
  <c r="A1" i="9"/>
  <c r="A2"/>
  <c r="A6"/>
  <c r="A1" i="10"/>
  <c r="A2"/>
  <c r="A6"/>
  <c r="A1" i="5"/>
  <c r="A2"/>
  <c r="A6"/>
  <c r="A1" i="4"/>
  <c r="A2"/>
  <c r="A6"/>
  <c r="G24" i="13" l="1"/>
  <c r="H24" s="1"/>
  <c r="G19"/>
  <c r="H19" s="1"/>
  <c r="G14"/>
  <c r="H14" s="1"/>
</calcChain>
</file>

<file path=xl/sharedStrings.xml><?xml version="1.0" encoding="utf-8"?>
<sst xmlns="http://schemas.openxmlformats.org/spreadsheetml/2006/main" count="682" uniqueCount="222">
  <si>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</si>
  <si>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</si>
  <si>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</si>
  <si>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</si>
  <si>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</si>
  <si>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</si>
  <si>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</si>
  <si>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</si>
  <si>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</si>
  <si>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</si>
  <si>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</si>
  <si>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</si>
  <si>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</si>
  <si>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</si>
  <si>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</si>
  <si>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NETO</t>
  </si>
  <si>
    <t>2° NETO</t>
  </si>
  <si>
    <t>5 HOYOS MEDAL PLAY</t>
  </si>
  <si>
    <t>1°</t>
  </si>
  <si>
    <t>F.N.</t>
  </si>
  <si>
    <t>2°</t>
  </si>
  <si>
    <t>CATEGORIA PROMOCIONALES A HCP.</t>
  </si>
  <si>
    <t>Tot.</t>
  </si>
  <si>
    <t>DOS VUELTAS DE 9 HOYOS MEDAL PLAY</t>
  </si>
  <si>
    <t>CABALLEROS JUVENILES (Clases 95- 96- 97- 98 - 99 - 00 y 01)</t>
  </si>
  <si>
    <t>CABALLEROS MENORES (Clases 02 - 03 y 04)</t>
  </si>
  <si>
    <t>DAMAS MENORES DE 15 AÑOS (Clases 05 y Posteriores)</t>
  </si>
  <si>
    <t>BOCHAS ROJAS</t>
  </si>
  <si>
    <t>ALBATROS - CABALLEROS CLASES 07 - 08 -</t>
  </si>
  <si>
    <t>ALBATROS - DAMAS CLASES 07 - 08 -</t>
  </si>
  <si>
    <t>EAGLES - CABALLEROS CLASES 09 - 10 -</t>
  </si>
  <si>
    <t>EAGLES - DAMAS CLASES 09 - 10 -</t>
  </si>
  <si>
    <t>BIRDIES - CABALLEROS CLASES 11 Y POSTERIORES -</t>
  </si>
  <si>
    <t>BIRDIES - DAMAS CLASES 11 Y POSTERIORES -</t>
  </si>
  <si>
    <t>4° EDICION COPA GRAN MAESTRO</t>
  </si>
  <si>
    <t>1° TORNEO VIRTUAL</t>
  </si>
  <si>
    <t>JULIO / AGOSTO 2020</t>
  </si>
  <si>
    <t>CABALLEROS MENORES DE 15 AÑOS (Clases 05 y Posteriores)</t>
  </si>
  <si>
    <t>BOCHAS BLANCAS</t>
  </si>
  <si>
    <t>DAMAS JUVENILES Y MENORES DE 18 AÑOS</t>
  </si>
  <si>
    <t>3° NETO</t>
  </si>
  <si>
    <t>SAFE FRANCO</t>
  </si>
  <si>
    <t>CSCPGB</t>
  </si>
  <si>
    <t>GIAN FRANCO DI JULIO</t>
  </si>
  <si>
    <t>MASTROMARINO GIAN FRANCO</t>
  </si>
  <si>
    <t>MAIQUES ANA</t>
  </si>
  <si>
    <t>CASTELLI CLARA</t>
  </si>
  <si>
    <t>GUEVARA GUIDO</t>
  </si>
  <si>
    <t>LAFRAGETE RAMIRO</t>
  </si>
  <si>
    <t>ERRECART GIMENA</t>
  </si>
  <si>
    <t>SUAREZ MILAGROS</t>
  </si>
  <si>
    <t>PAMPALONI MATEO</t>
  </si>
  <si>
    <t>BERENGENO SANTINO</t>
  </si>
  <si>
    <t>RAMPOLDI SARA</t>
  </si>
  <si>
    <t>TEPER CASARES JEREMIAS</t>
  </si>
  <si>
    <t>DEL RIO DAVID</t>
  </si>
  <si>
    <t>LANCELLOTTI VALENTINO</t>
  </si>
  <si>
    <t>ACHEN ALDANA</t>
  </si>
  <si>
    <t>ROCCO LORENZO</t>
  </si>
  <si>
    <t>PORTIS SANTIAGO</t>
  </si>
  <si>
    <t>GORLA TOBIAS</t>
  </si>
  <si>
    <t>GALOPPO SANTINO</t>
  </si>
  <si>
    <t>MARTIN IGNACIO</t>
  </si>
  <si>
    <t>CACACE ISABELLA</t>
  </si>
  <si>
    <t>MARTIN MILENA</t>
  </si>
  <si>
    <t>SORIBA DELFINA</t>
  </si>
  <si>
    <t>CMDP</t>
  </si>
  <si>
    <t>PROFESORES DE LAS ESCUELAS</t>
  </si>
  <si>
    <t>PROFES</t>
  </si>
  <si>
    <t>ACUÑA TOBIAS</t>
  </si>
  <si>
    <t>CRUZ COSME</t>
  </si>
  <si>
    <t>SALVI BENICIO</t>
  </si>
  <si>
    <t>SALVI SANTINO</t>
  </si>
  <si>
    <t>ROVARINO SANTINO</t>
  </si>
  <si>
    <t>EVTGC</t>
  </si>
  <si>
    <t>VIALI NEHUEN</t>
  </si>
  <si>
    <t>DURINGER BENJAMIN</t>
  </si>
  <si>
    <t>ZUBIAURRE BENJAMIN</t>
  </si>
  <si>
    <t>JARUQE FELIPE</t>
  </si>
  <si>
    <t>VIALI MARTIN</t>
  </si>
  <si>
    <t>CRUZ AUGUSTO</t>
  </si>
  <si>
    <t>PARASUCO AXEL</t>
  </si>
  <si>
    <t>CACACE BLAS</t>
  </si>
  <si>
    <t>GERINO RENATO</t>
  </si>
  <si>
    <t>FARAH JULIAN</t>
  </si>
  <si>
    <t>MURILLO JOAQUIN</t>
  </si>
  <si>
    <t>JARQUE VIOLETA</t>
  </si>
  <si>
    <t>FARAH ALBERTINA</t>
  </si>
  <si>
    <t>SALANUEVA JULIETA</t>
  </si>
  <si>
    <t>KOKOGIAN DANTE</t>
  </si>
  <si>
    <t>KOKOGIAN JAZMIN</t>
  </si>
  <si>
    <t>GARCIA CUENCA BRENDA</t>
  </si>
  <si>
    <t>MARTIN IARA</t>
  </si>
  <si>
    <t>STGC</t>
  </si>
  <si>
    <t>DARDANELLO ARON</t>
  </si>
  <si>
    <t>CLADAKIS JUAN MANUEL</t>
  </si>
  <si>
    <t>VIRAG LUCA</t>
  </si>
  <si>
    <t>MONTENEGRO ALFREDO</t>
  </si>
  <si>
    <t>COPPOLA HECTOR</t>
  </si>
  <si>
    <t>CAÑETE ARIEL</t>
  </si>
  <si>
    <t>Total</t>
  </si>
  <si>
    <t>MONTENEGRO MARCOS</t>
  </si>
  <si>
    <t>NGC</t>
  </si>
  <si>
    <t>BRISIGHELLI LUCA</t>
  </si>
  <si>
    <t>MENNA CATALINA</t>
  </si>
  <si>
    <t>INDART IGNACIO</t>
  </si>
  <si>
    <t>INDART AGUSTIN</t>
  </si>
  <si>
    <t>ORTALE FELIPE</t>
  </si>
  <si>
    <t>CABRERA AGUSTIN</t>
  </si>
  <si>
    <t xml:space="preserve">GIMENEZ QUIROGA GONZALO </t>
  </si>
  <si>
    <t>MORAN VALENTINA</t>
  </si>
  <si>
    <t>CABRERA VALENTINA</t>
  </si>
  <si>
    <t>SERRES JOSEFINA</t>
  </si>
  <si>
    <t>IBARRA WENCESLAO</t>
  </si>
  <si>
    <t>ULLUA BAUTISTA</t>
  </si>
  <si>
    <t>FERRERO BEIGE MERCEDES</t>
  </si>
  <si>
    <t>KATJA DANIEL</t>
  </si>
  <si>
    <t>FERNANDEZ ANTONIO</t>
  </si>
  <si>
    <t>LARA ESTANISLAO</t>
  </si>
  <si>
    <t>PORCARO TOMAS</t>
  </si>
  <si>
    <t>MEDINA GABETTA VALENTINO</t>
  </si>
  <si>
    <t>MEDINA GABETTA FRANCHESCO</t>
  </si>
  <si>
    <t>PORCARO UMA</t>
  </si>
  <si>
    <t>FERNANDEZ ELISA</t>
  </si>
  <si>
    <t>IBARRA LISANDRO</t>
  </si>
  <si>
    <t>LARA AGUSTINA</t>
  </si>
  <si>
    <t>GUERRERO TOMAS</t>
  </si>
  <si>
    <t>VAZQUEZ BENICIO</t>
  </si>
  <si>
    <t>ASTESANO FERMIN</t>
  </si>
  <si>
    <t>GIORGETTI TEO</t>
  </si>
  <si>
    <t>GUTIERREZ PEDRO</t>
  </si>
  <si>
    <t>JUANO BARLETTA</t>
  </si>
  <si>
    <t>GOLFISTAS INTEGRADOS</t>
  </si>
  <si>
    <t>GOLFISTAS INTEGRADIOS</t>
  </si>
  <si>
    <t>PEREZ SANTANDREA FERMIN</t>
  </si>
  <si>
    <t>TGC</t>
  </si>
  <si>
    <t>LARREGAIN GABRIEL</t>
  </si>
  <si>
    <t>FALASCHINI MATIAS</t>
  </si>
  <si>
    <t>MDPGC</t>
  </si>
  <si>
    <t>ORTIZ DIEGO</t>
  </si>
  <si>
    <t>OLIVARES JULIO</t>
  </si>
  <si>
    <t>CHAVEZ MARIO</t>
  </si>
  <si>
    <t>CLUB MAR DEL PLATA S.A.</t>
  </si>
  <si>
    <t>MAR DEL PLATA GOLF CLUB</t>
  </si>
  <si>
    <t>NECOCHEA GOLF CLUB</t>
  </si>
  <si>
    <t>SIERRA DE LOS PADRES GOLF CLUB</t>
  </si>
  <si>
    <t>TANDIL GOLF CLUB</t>
  </si>
  <si>
    <t>SANTA TERESITA GOLF CLUB</t>
  </si>
  <si>
    <t>MIRAMAR LINKS</t>
  </si>
  <si>
    <t>C.S. Y C. DE PATO GRAL. BALCARCE</t>
  </si>
  <si>
    <t>EL VALLE DE TANDIL CLUB DE GOLF</t>
  </si>
  <si>
    <t>CON HCP</t>
  </si>
  <si>
    <t>SIN HCP</t>
  </si>
  <si>
    <t>CANTIDAD DE JUGADORES</t>
  </si>
  <si>
    <t>GII</t>
  </si>
  <si>
    <t>SUB TOTAL</t>
  </si>
  <si>
    <t>5 HOYOS</t>
  </si>
  <si>
    <t>PROM. A HCP</t>
  </si>
  <si>
    <t>TOTAL DE PARTICIPANTES MENORES</t>
  </si>
  <si>
    <t>RAMPEZZOTTI BARTOLOME</t>
  </si>
  <si>
    <t>PARRA ROBERTO</t>
  </si>
  <si>
    <t>ML</t>
  </si>
  <si>
    <t>RUGGIERI ROCIO</t>
  </si>
  <si>
    <t>JARQUE TOMAS</t>
  </si>
  <si>
    <t>DOMINGUEZ COPPOLA FRANCO</t>
  </si>
  <si>
    <t>ACOSTA TOBIAS</t>
  </si>
  <si>
    <t>CAÑETE MIA</t>
  </si>
  <si>
    <t>LOPEZ BELTRAN PEDRO</t>
  </si>
  <si>
    <t>DE LA TORRE BENJAMIN</t>
  </si>
  <si>
    <t>NASSR TOMAS</t>
  </si>
  <si>
    <t>ROLON FRANCISCO</t>
  </si>
  <si>
    <t>JENKINS STEVE</t>
  </si>
  <si>
    <t>VALENTIN DIACZUN</t>
  </si>
  <si>
    <t>ULISES BASUALDO</t>
  </si>
  <si>
    <t>RIVERA JUAN</t>
  </si>
  <si>
    <t>BAUTISTA LERENA</t>
  </si>
  <si>
    <t>AYESA SOFIA</t>
  </si>
  <si>
    <t>LANDI SANTIAGO</t>
  </si>
  <si>
    <t>CEJAS SANTIAGO</t>
  </si>
  <si>
    <t>MURCIA LUCA</t>
  </si>
  <si>
    <t>LEON CAMPOS IARA</t>
  </si>
  <si>
    <t>MUGURUZA SOL</t>
  </si>
  <si>
    <t>LANDI AGUSTIN</t>
  </si>
  <si>
    <t>ROLON ESTANISLAO</t>
  </si>
  <si>
    <t>JENKINS UMA</t>
  </si>
  <si>
    <t>CARACOTCHE JUANA</t>
  </si>
  <si>
    <t>CARACOTCHE MANUELA</t>
  </si>
  <si>
    <t>DATO MARTINA</t>
  </si>
  <si>
    <t>1° E</t>
  </si>
  <si>
    <t>ABBATE JUAN PABLO</t>
  </si>
  <si>
    <t>SPGC</t>
  </si>
  <si>
    <t>MORUA CARIAC MATE</t>
  </si>
  <si>
    <t>OLIVERI CATERINA</t>
  </si>
  <si>
    <t>MOIONI DANTE</t>
  </si>
  <si>
    <t>MORUA C. SANTIAGO</t>
  </si>
  <si>
    <t>PATTI NICOLAS</t>
  </si>
  <si>
    <t>TOBLER SANTIAGO</t>
  </si>
  <si>
    <t>LEOFANTI DANTE</t>
  </si>
  <si>
    <t>OLIVERI ANGELINA</t>
  </si>
  <si>
    <t>POLITA N. MAITE</t>
  </si>
  <si>
    <t>TOBLER GONZALO</t>
  </si>
  <si>
    <t>SANTANA PEDRO</t>
  </si>
  <si>
    <t>REYNOSA JOAQUIN</t>
  </si>
  <si>
    <t>DEPREZ UMMA</t>
  </si>
  <si>
    <t>PORCEL ALFONSINA</t>
  </si>
  <si>
    <t>PATTI VICENTE</t>
  </si>
  <si>
    <t>ROLDAN FELIPE</t>
  </si>
  <si>
    <t>BIONDELLI ALEGRA</t>
  </si>
  <si>
    <t>PORCEL MARGARITA</t>
  </si>
  <si>
    <t>SALANITRO TOMAS</t>
  </si>
  <si>
    <t>POLITA NUÑEZ LUCIA</t>
  </si>
  <si>
    <t>LEOFANTI BIANCA</t>
  </si>
  <si>
    <t>PORCEL RENZO</t>
  </si>
  <si>
    <t>MEJOR SCORE MEN SIN HCP GENERAL</t>
  </si>
  <si>
    <t>COPA CHALLENGER GRAN MAESTRO</t>
  </si>
  <si>
    <t xml:space="preserve"> AL MEJOR NETO GENERAL MENORES</t>
  </si>
  <si>
    <t>COPA "ANGEL MAIQUES" AL MEJOR NETO GENERAL JUVENIL</t>
  </si>
  <si>
    <t>CATEGORIA PROFESORES</t>
  </si>
  <si>
    <t>P</t>
  </si>
  <si>
    <t>MASTROMARINO GIANFRANCO CON 71 GOLPES</t>
  </si>
  <si>
    <t>SERRES JOSEFINA CON 63 GOLPES</t>
  </si>
  <si>
    <t>RAMPEZZOTTI BARTOLOME CON 36 GOLPES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</si>
</sst>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[$-C0A]General"/>
    <numFmt numFmtId="166" formatCode="[$-C0A]dd\-mmm"/>
  </numFmts>
  <fonts count="31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b/>
      <sz val="15"/>
      <color theme="0"/>
      <name val="Arial"/>
      <family val="2"/>
    </font>
    <font>
      <b/>
      <sz val="11"/>
      <color theme="1"/>
      <name val="Calibri"/>
      <family val="2"/>
      <scheme val="minor"/>
    </font>
    <font>
      <sz val="15"/>
      <color rgb="FF008000"/>
      <name val="Arial"/>
      <family val="2"/>
    </font>
    <font>
      <sz val="11"/>
      <color rgb="FF0000FF"/>
      <name val="Arial"/>
      <family val="2"/>
    </font>
    <font>
      <sz val="15"/>
      <color rgb="FFFF0000"/>
      <name val="Arial"/>
      <family val="2"/>
    </font>
    <font>
      <sz val="15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2" fillId="0" borderId="0"/>
    <xf numFmtId="165" fontId="24" fillId="0" borderId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1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Border="1"/>
    <xf numFmtId="14" fontId="20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1" xfId="0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1" fillId="0" borderId="28" xfId="0" applyFont="1" applyFill="1" applyBorder="1"/>
    <xf numFmtId="0" fontId="3" fillId="0" borderId="3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6" fillId="0" borderId="25" xfId="0" applyFont="1" applyFill="1" applyBorder="1"/>
    <xf numFmtId="164" fontId="7" fillId="0" borderId="26" xfId="0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34" xfId="0" applyFont="1" applyFill="1" applyBorder="1"/>
    <xf numFmtId="0" fontId="3" fillId="0" borderId="32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164" fontId="16" fillId="0" borderId="6" xfId="0" applyNumberFormat="1" applyFont="1" applyFill="1" applyBorder="1" applyAlignment="1">
      <alignment horizontal="center"/>
    </xf>
    <xf numFmtId="164" fontId="16" fillId="0" borderId="0" xfId="0" applyNumberFormat="1" applyFont="1" applyFill="1"/>
    <xf numFmtId="0" fontId="1" fillId="0" borderId="15" xfId="0" applyFont="1" applyFill="1" applyBorder="1"/>
    <xf numFmtId="0" fontId="1" fillId="0" borderId="35" xfId="0" applyFont="1" applyFill="1" applyBorder="1" applyAlignment="1">
      <alignment horizontal="center"/>
    </xf>
    <xf numFmtId="164" fontId="16" fillId="0" borderId="35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6" fillId="0" borderId="21" xfId="0" applyFont="1" applyFill="1" applyBorder="1"/>
    <xf numFmtId="164" fontId="7" fillId="0" borderId="3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11" fillId="0" borderId="2" xfId="0" quotePrefix="1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4" fontId="26" fillId="0" borderId="2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0" fillId="0" borderId="2" xfId="0" applyBorder="1"/>
    <xf numFmtId="4" fontId="0" fillId="0" borderId="0" xfId="0" applyNumberFormat="1"/>
    <xf numFmtId="3" fontId="0" fillId="0" borderId="2" xfId="0" applyNumberFormat="1" applyFill="1" applyBorder="1" applyAlignment="1">
      <alignment horizontal="center"/>
    </xf>
    <xf numFmtId="3" fontId="26" fillId="9" borderId="2" xfId="0" applyNumberFormat="1" applyFont="1" applyFill="1" applyBorder="1" applyAlignment="1">
      <alignment horizontal="center"/>
    </xf>
    <xf numFmtId="0" fontId="26" fillId="9" borderId="9" xfId="0" applyFont="1" applyFill="1" applyBorder="1" applyAlignment="1"/>
    <xf numFmtId="165" fontId="28" fillId="0" borderId="37" xfId="2" applyNumberFormat="1" applyFont="1" applyFill="1" applyBorder="1" applyAlignment="1">
      <alignment horizontal="center"/>
    </xf>
    <xf numFmtId="165" fontId="29" fillId="0" borderId="37" xfId="2" applyNumberFormat="1" applyFont="1" applyFill="1" applyBorder="1" applyAlignment="1">
      <alignment horizontal="center"/>
    </xf>
    <xf numFmtId="165" fontId="30" fillId="0" borderId="37" xfId="2" applyNumberFormat="1" applyFont="1" applyFill="1" applyBorder="1" applyAlignment="1">
      <alignment horizontal="center"/>
    </xf>
    <xf numFmtId="165" fontId="30" fillId="0" borderId="38" xfId="2" applyNumberFormat="1" applyFont="1" applyFill="1" applyBorder="1" applyAlignment="1">
      <alignment horizontal="center"/>
    </xf>
    <xf numFmtId="166" fontId="30" fillId="0" borderId="37" xfId="2" applyNumberFormat="1" applyFont="1" applyFill="1" applyBorder="1" applyAlignment="1">
      <alignment horizontal="center"/>
    </xf>
    <xf numFmtId="164" fontId="30" fillId="0" borderId="37" xfId="2" applyNumberFormat="1" applyFont="1" applyFill="1" applyBorder="1" applyAlignment="1">
      <alignment horizontal="center"/>
    </xf>
    <xf numFmtId="165" fontId="30" fillId="0" borderId="39" xfId="2" applyNumberFormat="1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6" fillId="0" borderId="15" xfId="0" applyFont="1" applyFill="1" applyBorder="1"/>
    <xf numFmtId="0" fontId="11" fillId="0" borderId="17" xfId="0" applyFont="1" applyFill="1" applyBorder="1" applyAlignment="1">
      <alignment horizontal="center"/>
    </xf>
    <xf numFmtId="164" fontId="11" fillId="0" borderId="17" xfId="0" quotePrefix="1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5" fontId="27" fillId="0" borderId="3" xfId="2" applyNumberFormat="1" applyFont="1" applyFill="1" applyBorder="1"/>
    <xf numFmtId="0" fontId="7" fillId="0" borderId="39" xfId="0" applyFont="1" applyFill="1" applyBorder="1" applyAlignment="1">
      <alignment horizontal="center"/>
    </xf>
    <xf numFmtId="165" fontId="30" fillId="0" borderId="5" xfId="2" applyNumberFormat="1" applyFont="1" applyFill="1" applyBorder="1" applyAlignment="1">
      <alignment horizontal="center"/>
    </xf>
    <xf numFmtId="165" fontId="23" fillId="0" borderId="4" xfId="2" applyNumberFormat="1" applyFont="1" applyFill="1" applyBorder="1" applyAlignment="1">
      <alignment horizontal="center"/>
    </xf>
    <xf numFmtId="0" fontId="6" fillId="0" borderId="41" xfId="0" applyFont="1" applyFill="1" applyBorder="1"/>
    <xf numFmtId="0" fontId="5" fillId="0" borderId="42" xfId="0" applyFont="1" applyFill="1" applyBorder="1" applyAlignment="1">
      <alignment horizontal="center"/>
    </xf>
    <xf numFmtId="165" fontId="27" fillId="0" borderId="41" xfId="2" applyNumberFormat="1" applyFont="1" applyFill="1" applyBorder="1"/>
    <xf numFmtId="165" fontId="23" fillId="0" borderId="42" xfId="2" applyNumberFormat="1" applyFont="1" applyFill="1" applyBorder="1" applyAlignment="1">
      <alignment horizontal="center"/>
    </xf>
    <xf numFmtId="165" fontId="27" fillId="0" borderId="15" xfId="2" applyNumberFormat="1" applyFont="1" applyFill="1" applyBorder="1"/>
    <xf numFmtId="165" fontId="30" fillId="0" borderId="40" xfId="2" applyNumberFormat="1" applyFont="1" applyFill="1" applyBorder="1" applyAlignment="1">
      <alignment horizontal="center"/>
    </xf>
    <xf numFmtId="165" fontId="23" fillId="0" borderId="18" xfId="2" applyNumberFormat="1" applyFont="1" applyFill="1" applyBorder="1" applyAlignment="1">
      <alignment horizontal="center"/>
    </xf>
    <xf numFmtId="0" fontId="18" fillId="6" borderId="10" xfId="0" applyFont="1" applyFill="1" applyBorder="1"/>
    <xf numFmtId="164" fontId="11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6" fillId="6" borderId="3" xfId="0" applyFont="1" applyFill="1" applyBorder="1"/>
    <xf numFmtId="0" fontId="6" fillId="6" borderId="15" xfId="0" applyFont="1" applyFill="1" applyBorder="1"/>
    <xf numFmtId="0" fontId="11" fillId="0" borderId="37" xfId="0" applyFont="1" applyFill="1" applyBorder="1" applyAlignment="1">
      <alignment horizontal="center"/>
    </xf>
    <xf numFmtId="165" fontId="28" fillId="0" borderId="2" xfId="2" applyNumberFormat="1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165" fontId="29" fillId="0" borderId="2" xfId="2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165" fontId="30" fillId="0" borderId="2" xfId="2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165" fontId="30" fillId="0" borderId="9" xfId="2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6" fillId="0" borderId="46" xfId="0" applyFont="1" applyFill="1" applyBorder="1"/>
    <xf numFmtId="165" fontId="27" fillId="0" borderId="25" xfId="2" applyNumberFormat="1" applyFont="1" applyFill="1" applyBorder="1"/>
    <xf numFmtId="0" fontId="7" fillId="0" borderId="47" xfId="0" applyFont="1" applyFill="1" applyBorder="1" applyAlignment="1">
      <alignment horizontal="center"/>
    </xf>
    <xf numFmtId="166" fontId="30" fillId="0" borderId="2" xfId="2" applyNumberFormat="1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165" fontId="23" fillId="0" borderId="27" xfId="2" applyNumberFormat="1" applyFont="1" applyFill="1" applyBorder="1" applyAlignment="1">
      <alignment horizontal="center"/>
    </xf>
    <xf numFmtId="3" fontId="0" fillId="0" borderId="49" xfId="0" applyNumberForma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9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7" borderId="10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9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9" ht="30.75">
      <c r="A1" s="174" t="s">
        <v>34</v>
      </c>
      <c r="B1" s="174"/>
      <c r="C1" s="174"/>
      <c r="D1" s="174"/>
      <c r="E1" s="174"/>
      <c r="F1" s="174"/>
      <c r="G1" s="174"/>
      <c r="H1" s="174"/>
    </row>
    <row r="2" spans="1:9" ht="23.25">
      <c r="A2" s="178" t="s">
        <v>35</v>
      </c>
      <c r="B2" s="178"/>
      <c r="C2" s="178"/>
      <c r="D2" s="178"/>
      <c r="E2" s="178"/>
      <c r="F2" s="178"/>
      <c r="G2" s="178"/>
      <c r="H2" s="178"/>
    </row>
    <row r="3" spans="1:9" ht="19.5">
      <c r="A3" s="175" t="s">
        <v>7</v>
      </c>
      <c r="B3" s="175"/>
      <c r="C3" s="175"/>
      <c r="D3" s="175"/>
      <c r="E3" s="175"/>
      <c r="F3" s="175"/>
      <c r="G3" s="175"/>
      <c r="H3" s="175"/>
    </row>
    <row r="4" spans="1:9" ht="26.25">
      <c r="A4" s="176" t="s">
        <v>11</v>
      </c>
      <c r="B4" s="176"/>
      <c r="C4" s="176"/>
      <c r="D4" s="176"/>
      <c r="E4" s="176"/>
      <c r="F4" s="176"/>
      <c r="G4" s="176"/>
      <c r="H4" s="176"/>
    </row>
    <row r="5" spans="1:9" ht="19.5">
      <c r="A5" s="177" t="s">
        <v>23</v>
      </c>
      <c r="B5" s="177"/>
      <c r="C5" s="177"/>
      <c r="D5" s="177"/>
      <c r="E5" s="177"/>
      <c r="F5" s="177"/>
      <c r="G5" s="177"/>
      <c r="H5" s="177"/>
    </row>
    <row r="6" spans="1:9" ht="19.5">
      <c r="A6" s="173" t="s">
        <v>36</v>
      </c>
      <c r="B6" s="173"/>
      <c r="C6" s="173"/>
      <c r="D6" s="173"/>
      <c r="E6" s="173"/>
      <c r="F6" s="173"/>
      <c r="G6" s="173"/>
      <c r="H6" s="173"/>
    </row>
    <row r="7" spans="1:9" ht="20.25" thickBot="1">
      <c r="A7" s="71"/>
      <c r="B7" s="71"/>
      <c r="C7" s="71"/>
      <c r="D7" s="71"/>
      <c r="E7" s="71"/>
      <c r="F7" s="71"/>
      <c r="G7" s="71"/>
      <c r="H7" s="71"/>
    </row>
    <row r="8" spans="1:9" ht="20.25" thickBot="1">
      <c r="A8" s="179" t="s">
        <v>38</v>
      </c>
      <c r="B8" s="180"/>
      <c r="C8" s="180"/>
      <c r="D8" s="180"/>
      <c r="E8" s="180"/>
      <c r="F8" s="180"/>
      <c r="G8" s="180"/>
      <c r="H8" s="181"/>
    </row>
    <row r="9" spans="1:9" ht="19.5" thickBot="1">
      <c r="A9" s="170" t="s">
        <v>24</v>
      </c>
      <c r="B9" s="171"/>
      <c r="C9" s="171"/>
      <c r="D9" s="171"/>
      <c r="E9" s="171"/>
      <c r="F9" s="171"/>
      <c r="G9" s="171"/>
      <c r="H9" s="172"/>
    </row>
    <row r="10" spans="1:9" s="3" customFormat="1" ht="20.25" thickBot="1">
      <c r="A10" s="4" t="s">
        <v>0</v>
      </c>
      <c r="B10" s="6" t="s">
        <v>9</v>
      </c>
      <c r="C10" s="6" t="s">
        <v>19</v>
      </c>
      <c r="D10" s="4" t="s">
        <v>1</v>
      </c>
      <c r="E10" s="4" t="s">
        <v>2</v>
      </c>
      <c r="F10" s="16" t="s">
        <v>3</v>
      </c>
      <c r="G10" s="15" t="s">
        <v>4</v>
      </c>
      <c r="H10" s="17" t="s">
        <v>5</v>
      </c>
    </row>
    <row r="11" spans="1:9" ht="20.25" thickBot="1">
      <c r="A11" s="29" t="s">
        <v>44</v>
      </c>
      <c r="B11" s="50" t="s">
        <v>66</v>
      </c>
      <c r="C11" s="51">
        <v>37036</v>
      </c>
      <c r="D11" s="31">
        <v>3</v>
      </c>
      <c r="E11" s="27">
        <f>5+3+4+4+4+5+3+4+4</f>
        <v>36</v>
      </c>
      <c r="F11" s="32">
        <f>4+5+3+4+5+4+5+3+5</f>
        <v>38</v>
      </c>
      <c r="G11" s="19">
        <f t="shared" ref="G11:G16" si="0">SUM(E11:F11)</f>
        <v>74</v>
      </c>
      <c r="H11" s="168">
        <f t="shared" ref="H11:H16" si="1">SUM(G11-D11)</f>
        <v>71</v>
      </c>
      <c r="I11" s="139" t="s">
        <v>15</v>
      </c>
    </row>
    <row r="12" spans="1:9" ht="20.25" thickBot="1">
      <c r="A12" s="29" t="s">
        <v>169</v>
      </c>
      <c r="B12" s="50" t="s">
        <v>138</v>
      </c>
      <c r="C12" s="51">
        <v>37079</v>
      </c>
      <c r="D12" s="31">
        <v>2</v>
      </c>
      <c r="E12" s="27">
        <v>36</v>
      </c>
      <c r="F12" s="32">
        <v>38</v>
      </c>
      <c r="G12" s="19">
        <f t="shared" si="0"/>
        <v>74</v>
      </c>
      <c r="H12" s="18">
        <f t="shared" si="1"/>
        <v>72</v>
      </c>
      <c r="I12" s="139" t="s">
        <v>16</v>
      </c>
    </row>
    <row r="13" spans="1:9" ht="20.25" thickBot="1">
      <c r="A13" s="29" t="s">
        <v>43</v>
      </c>
      <c r="B13" s="50" t="s">
        <v>66</v>
      </c>
      <c r="C13" s="51">
        <v>35650</v>
      </c>
      <c r="D13" s="31">
        <v>1</v>
      </c>
      <c r="E13" s="27">
        <f>6+2+4+4+3+5+3+4+4</f>
        <v>35</v>
      </c>
      <c r="F13" s="32">
        <f>4+6+4+7+4+3+4+3+5</f>
        <v>40</v>
      </c>
      <c r="G13" s="19">
        <f t="shared" si="0"/>
        <v>75</v>
      </c>
      <c r="H13" s="18">
        <f t="shared" si="1"/>
        <v>74</v>
      </c>
      <c r="I13" s="139" t="s">
        <v>40</v>
      </c>
    </row>
    <row r="14" spans="1:9" ht="19.5">
      <c r="A14" s="29" t="s">
        <v>191</v>
      </c>
      <c r="B14" s="50" t="s">
        <v>190</v>
      </c>
      <c r="C14" s="51">
        <v>37080</v>
      </c>
      <c r="D14" s="31">
        <v>4</v>
      </c>
      <c r="E14" s="27">
        <f>4+4+4+4+5+5+4+6+5</f>
        <v>41</v>
      </c>
      <c r="F14" s="32">
        <f>5+5+5+4+4+4+4+4+5</f>
        <v>40</v>
      </c>
      <c r="G14" s="19">
        <f t="shared" si="0"/>
        <v>81</v>
      </c>
      <c r="H14" s="18">
        <f t="shared" si="1"/>
        <v>77</v>
      </c>
    </row>
    <row r="15" spans="1:9" ht="19.5">
      <c r="A15" s="29" t="s">
        <v>69</v>
      </c>
      <c r="B15" s="50" t="s">
        <v>74</v>
      </c>
      <c r="C15" s="51">
        <v>37164</v>
      </c>
      <c r="D15" s="31">
        <v>-4</v>
      </c>
      <c r="E15" s="27">
        <v>39</v>
      </c>
      <c r="F15" s="32">
        <v>35</v>
      </c>
      <c r="G15" s="19">
        <f t="shared" si="0"/>
        <v>74</v>
      </c>
      <c r="H15" s="18">
        <f t="shared" si="1"/>
        <v>78</v>
      </c>
    </row>
    <row r="16" spans="1:9" ht="20.25" thickBot="1">
      <c r="A16" s="123" t="s">
        <v>103</v>
      </c>
      <c r="B16" s="124" t="s">
        <v>102</v>
      </c>
      <c r="C16" s="140">
        <v>36734</v>
      </c>
      <c r="D16" s="141">
        <v>33</v>
      </c>
      <c r="E16" s="142">
        <v>61</v>
      </c>
      <c r="F16" s="143">
        <v>62</v>
      </c>
      <c r="G16" s="144">
        <f t="shared" si="0"/>
        <v>123</v>
      </c>
      <c r="H16" s="145">
        <f t="shared" si="1"/>
        <v>90</v>
      </c>
    </row>
    <row r="17" spans="1:9" ht="19.5" thickBot="1">
      <c r="A17" s="79"/>
      <c r="B17" s="80"/>
      <c r="C17" s="81"/>
      <c r="D17" s="82"/>
      <c r="E17" s="78"/>
      <c r="F17" s="78"/>
      <c r="G17" s="1"/>
      <c r="H17" s="1"/>
    </row>
    <row r="18" spans="1:9" ht="20.25" thickBot="1">
      <c r="A18" s="182" t="s">
        <v>27</v>
      </c>
      <c r="B18" s="183"/>
      <c r="C18" s="183"/>
      <c r="D18" s="183"/>
      <c r="E18" s="183"/>
      <c r="F18" s="183"/>
      <c r="G18" s="183"/>
      <c r="H18" s="184"/>
    </row>
    <row r="19" spans="1:9" ht="19.5" thickBot="1">
      <c r="A19" s="170" t="s">
        <v>39</v>
      </c>
      <c r="B19" s="171"/>
      <c r="C19" s="171"/>
      <c r="D19" s="171"/>
      <c r="E19" s="171"/>
      <c r="F19" s="171"/>
      <c r="G19" s="171"/>
      <c r="H19" s="172"/>
    </row>
    <row r="20" spans="1:9" ht="20.25" thickBot="1">
      <c r="A20" s="4" t="s">
        <v>6</v>
      </c>
      <c r="B20" s="6" t="s">
        <v>9</v>
      </c>
      <c r="C20" s="6" t="s">
        <v>19</v>
      </c>
      <c r="D20" s="4" t="s">
        <v>1</v>
      </c>
      <c r="E20" s="4" t="s">
        <v>2</v>
      </c>
      <c r="F20" s="16" t="s">
        <v>3</v>
      </c>
      <c r="G20" s="15" t="s">
        <v>4</v>
      </c>
      <c r="H20" s="17" t="s">
        <v>5</v>
      </c>
    </row>
    <row r="21" spans="1:9" ht="20.25" thickBot="1">
      <c r="A21" s="128" t="s">
        <v>176</v>
      </c>
      <c r="B21" s="149" t="s">
        <v>138</v>
      </c>
      <c r="C21" s="51">
        <v>37876</v>
      </c>
      <c r="D21" s="151">
        <v>17</v>
      </c>
      <c r="E21" s="153">
        <v>43</v>
      </c>
      <c r="F21" s="155">
        <v>40</v>
      </c>
      <c r="G21" s="19">
        <f t="shared" ref="G21:G27" si="2">SUM(E21:F21)</f>
        <v>83</v>
      </c>
      <c r="H21" s="18">
        <f t="shared" ref="H21:H27" si="3">SUM(G21-D21)</f>
        <v>66</v>
      </c>
      <c r="I21" s="24" t="s">
        <v>15</v>
      </c>
    </row>
    <row r="22" spans="1:9" ht="20.25" thickBot="1">
      <c r="A22" s="29" t="s">
        <v>49</v>
      </c>
      <c r="B22" s="50" t="s">
        <v>66</v>
      </c>
      <c r="C22" s="51">
        <v>38257</v>
      </c>
      <c r="D22" s="31">
        <v>23</v>
      </c>
      <c r="E22" s="27">
        <f>6+5+7+4+5+6+3+5+3</f>
        <v>44</v>
      </c>
      <c r="F22" s="32">
        <f>5+6+5+5+6+5+5+3+9</f>
        <v>49</v>
      </c>
      <c r="G22" s="19">
        <f t="shared" si="2"/>
        <v>93</v>
      </c>
      <c r="H22" s="18">
        <f t="shared" si="3"/>
        <v>70</v>
      </c>
      <c r="I22" s="24" t="s">
        <v>16</v>
      </c>
    </row>
    <row r="23" spans="1:9" ht="20.25" thickBot="1">
      <c r="A23" s="29" t="s">
        <v>192</v>
      </c>
      <c r="B23" s="50" t="s">
        <v>190</v>
      </c>
      <c r="C23" s="51">
        <v>37495</v>
      </c>
      <c r="D23" s="31">
        <v>5</v>
      </c>
      <c r="E23" s="27">
        <f>4+4+4+5+4+6+4+6+6</f>
        <v>43</v>
      </c>
      <c r="F23" s="32">
        <f>6+4+3+3+4+3+4+6+6</f>
        <v>39</v>
      </c>
      <c r="G23" s="19">
        <f t="shared" si="2"/>
        <v>82</v>
      </c>
      <c r="H23" s="18">
        <f t="shared" si="3"/>
        <v>77</v>
      </c>
      <c r="I23" s="24" t="s">
        <v>40</v>
      </c>
    </row>
    <row r="24" spans="1:9" ht="19.5">
      <c r="A24" s="146" t="s">
        <v>46</v>
      </c>
      <c r="B24" s="50" t="s">
        <v>66</v>
      </c>
      <c r="C24" s="51">
        <v>36809</v>
      </c>
      <c r="D24" s="31">
        <v>8</v>
      </c>
      <c r="E24" s="27">
        <f>6+4+5+5+5+5+2+6+5</f>
        <v>43</v>
      </c>
      <c r="F24" s="32">
        <f>5+5+5+5+5+3+5+4+5</f>
        <v>42</v>
      </c>
      <c r="G24" s="19">
        <f t="shared" si="2"/>
        <v>85</v>
      </c>
      <c r="H24" s="18">
        <f t="shared" si="3"/>
        <v>77</v>
      </c>
    </row>
    <row r="25" spans="1:9" ht="19.5">
      <c r="A25" s="29" t="s">
        <v>50</v>
      </c>
      <c r="B25" s="50" t="s">
        <v>66</v>
      </c>
      <c r="C25" s="51">
        <v>37680</v>
      </c>
      <c r="D25" s="31">
        <v>1</v>
      </c>
      <c r="E25" s="27">
        <f>6+3+4+5+4+6+3+4+4</f>
        <v>39</v>
      </c>
      <c r="F25" s="32">
        <f>5+5+5+5+5+3+4+3+5</f>
        <v>40</v>
      </c>
      <c r="G25" s="19">
        <f t="shared" si="2"/>
        <v>79</v>
      </c>
      <c r="H25" s="18">
        <f t="shared" si="3"/>
        <v>78</v>
      </c>
    </row>
    <row r="26" spans="1:9" ht="19.5">
      <c r="A26" s="132" t="s">
        <v>104</v>
      </c>
      <c r="B26" s="148" t="s">
        <v>102</v>
      </c>
      <c r="C26" s="51">
        <v>38229</v>
      </c>
      <c r="D26" s="150">
        <v>21</v>
      </c>
      <c r="E26" s="152">
        <v>51</v>
      </c>
      <c r="F26" s="154">
        <v>51</v>
      </c>
      <c r="G26" s="19">
        <f t="shared" si="2"/>
        <v>102</v>
      </c>
      <c r="H26" s="18">
        <f t="shared" si="3"/>
        <v>81</v>
      </c>
    </row>
    <row r="27" spans="1:9" ht="20.25" thickBot="1">
      <c r="A27" s="147" t="s">
        <v>45</v>
      </c>
      <c r="B27" s="124" t="s">
        <v>66</v>
      </c>
      <c r="C27" s="140">
        <v>36413</v>
      </c>
      <c r="D27" s="141">
        <v>2</v>
      </c>
      <c r="E27" s="142">
        <f>7+4+4+6+5+5+3+5+4</f>
        <v>43</v>
      </c>
      <c r="F27" s="143">
        <f>5+6+4+5+6+2+5+4+7</f>
        <v>44</v>
      </c>
      <c r="G27" s="144">
        <f t="shared" si="2"/>
        <v>87</v>
      </c>
      <c r="H27" s="145">
        <f t="shared" si="3"/>
        <v>85</v>
      </c>
    </row>
  </sheetData>
  <sortState ref="A21:H27">
    <sortCondition ref="H21:H27"/>
    <sortCondition ref="D21:D27"/>
  </sortState>
  <mergeCells count="10">
    <mergeCell ref="A19:H19"/>
    <mergeCell ref="A6:H6"/>
    <mergeCell ref="A9:H9"/>
    <mergeCell ref="A1:H1"/>
    <mergeCell ref="A3:H3"/>
    <mergeCell ref="A4:H4"/>
    <mergeCell ref="A5:H5"/>
    <mergeCell ref="A2:H2"/>
    <mergeCell ref="A8:H8"/>
    <mergeCell ref="A18:H1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2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90" customWidth="1"/>
    <col min="4" max="6" width="4.85546875" style="9" bestFit="1" customWidth="1"/>
    <col min="7" max="7" width="10.28515625" style="9" bestFit="1" customWidth="1"/>
    <col min="8" max="8" width="4.85546875" style="26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07" t="str">
        <f>JUV!A1</f>
        <v>4° EDICION COPA GRAN MAESTRO</v>
      </c>
      <c r="B1" s="207"/>
      <c r="C1" s="207"/>
      <c r="D1" s="207"/>
      <c r="E1" s="207"/>
      <c r="F1" s="207"/>
      <c r="G1" s="207"/>
      <c r="H1" s="207"/>
      <c r="I1" s="10"/>
      <c r="J1" s="33"/>
    </row>
    <row r="2" spans="1:10">
      <c r="A2" s="208" t="str">
        <f>JUV!A2</f>
        <v>1° TORNEO VIRTUAL</v>
      </c>
      <c r="B2" s="208"/>
      <c r="C2" s="208"/>
      <c r="D2" s="208"/>
      <c r="E2" s="208"/>
      <c r="F2" s="208"/>
      <c r="G2" s="208"/>
      <c r="H2" s="208"/>
      <c r="I2" s="10"/>
      <c r="J2" s="33"/>
    </row>
    <row r="3" spans="1:10">
      <c r="A3" s="207" t="s">
        <v>7</v>
      </c>
      <c r="B3" s="207"/>
      <c r="C3" s="207"/>
      <c r="D3" s="207"/>
      <c r="E3" s="207"/>
      <c r="F3" s="207"/>
      <c r="G3" s="207"/>
      <c r="H3" s="207"/>
      <c r="I3" s="10"/>
      <c r="J3" s="33"/>
    </row>
    <row r="4" spans="1:10">
      <c r="A4" s="209" t="s">
        <v>11</v>
      </c>
      <c r="B4" s="209"/>
      <c r="C4" s="209"/>
      <c r="D4" s="209"/>
      <c r="E4" s="209"/>
      <c r="F4" s="209"/>
      <c r="G4" s="209"/>
      <c r="H4" s="209"/>
      <c r="I4" s="10"/>
      <c r="J4" s="33"/>
    </row>
    <row r="5" spans="1:10">
      <c r="A5" s="207" t="str">
        <f>JUV!A5</f>
        <v>DOS VUELTAS DE 9 HOYOS MEDAL PLAY</v>
      </c>
      <c r="B5" s="207"/>
      <c r="C5" s="207"/>
      <c r="D5" s="207"/>
      <c r="E5" s="207"/>
      <c r="F5" s="207"/>
      <c r="G5" s="207"/>
      <c r="H5" s="207"/>
      <c r="I5" s="10"/>
      <c r="J5" s="33"/>
    </row>
    <row r="6" spans="1:10" ht="20.25" thickBot="1">
      <c r="A6" s="207" t="str">
        <f>JUV!A6</f>
        <v>JULIO / AGOSTO 2020</v>
      </c>
      <c r="B6" s="207"/>
      <c r="C6" s="207"/>
      <c r="D6" s="207"/>
      <c r="E6" s="207"/>
      <c r="F6" s="207"/>
      <c r="G6" s="207"/>
      <c r="H6" s="207"/>
      <c r="I6" s="10"/>
      <c r="J6" s="33"/>
    </row>
    <row r="7" spans="1:10" ht="20.25" thickBot="1">
      <c r="A7" s="204" t="s">
        <v>39</v>
      </c>
      <c r="B7" s="205"/>
      <c r="C7" s="205"/>
      <c r="D7" s="205"/>
      <c r="E7" s="205"/>
      <c r="F7" s="205"/>
      <c r="G7" s="205"/>
      <c r="H7" s="206"/>
      <c r="I7" s="10"/>
      <c r="J7" s="33"/>
    </row>
    <row r="8" spans="1:10" ht="20.25" thickBot="1">
      <c r="A8" s="4" t="s">
        <v>6</v>
      </c>
      <c r="B8" s="11" t="s">
        <v>9</v>
      </c>
      <c r="C8" s="88" t="s">
        <v>19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3"/>
    </row>
    <row r="9" spans="1:10" ht="20.100000000000001" customHeight="1" thickBot="1">
      <c r="A9" s="14" t="str">
        <f>JUV!A21</f>
        <v>AYESA SOFIA</v>
      </c>
      <c r="B9" s="20" t="str">
        <f>JUV!B21</f>
        <v>MDPGC</v>
      </c>
      <c r="C9" s="89">
        <f>JUV!C21</f>
        <v>37876</v>
      </c>
      <c r="D9" s="21">
        <f>JUV!D21</f>
        <v>17</v>
      </c>
      <c r="E9" s="21">
        <f>JUV!E21</f>
        <v>43</v>
      </c>
      <c r="F9" s="21">
        <f>JUV!F21</f>
        <v>40</v>
      </c>
      <c r="G9" s="72">
        <f>SUM(E9:F9)</f>
        <v>83</v>
      </c>
      <c r="H9" s="25">
        <f>SUM(G9-D9)</f>
        <v>66</v>
      </c>
      <c r="I9" s="11" t="s">
        <v>15</v>
      </c>
      <c r="J9" s="33" t="s">
        <v>218</v>
      </c>
    </row>
    <row r="10" spans="1:10" ht="20.100000000000001" customHeight="1" thickBot="1">
      <c r="A10" s="14" t="str">
        <f>JUV!A22</f>
        <v>ERRECART GIMENA</v>
      </c>
      <c r="B10" s="20" t="str">
        <f>JUV!B22</f>
        <v>CMDP</v>
      </c>
      <c r="C10" s="89">
        <f>JUV!C22</f>
        <v>38257</v>
      </c>
      <c r="D10" s="21">
        <f>JUV!D22</f>
        <v>23</v>
      </c>
      <c r="E10" s="21">
        <f>JUV!E22</f>
        <v>44</v>
      </c>
      <c r="F10" s="21">
        <f>JUV!F22</f>
        <v>49</v>
      </c>
      <c r="G10" s="72">
        <f t="shared" ref="G10:G11" si="0">SUM(E10:F10)</f>
        <v>93</v>
      </c>
      <c r="H10" s="25">
        <f t="shared" ref="H10:H11" si="1">SUM(G10-D10)</f>
        <v>70</v>
      </c>
      <c r="I10" s="11" t="s">
        <v>16</v>
      </c>
      <c r="J10" s="33" t="s">
        <v>218</v>
      </c>
    </row>
    <row r="11" spans="1:10" ht="20.100000000000001" customHeight="1" thickBot="1">
      <c r="A11" s="14" t="str">
        <f>JUV!A23</f>
        <v>OLIVERI CATERINA</v>
      </c>
      <c r="B11" s="20" t="str">
        <f>JUV!B23</f>
        <v>SPGC</v>
      </c>
      <c r="C11" s="89">
        <f>JUV!C23</f>
        <v>37495</v>
      </c>
      <c r="D11" s="21">
        <f>JUV!D23</f>
        <v>5</v>
      </c>
      <c r="E11" s="21">
        <f>JUV!E23</f>
        <v>43</v>
      </c>
      <c r="F11" s="21">
        <f>JUV!F23</f>
        <v>39</v>
      </c>
      <c r="G11" s="72">
        <f t="shared" si="0"/>
        <v>82</v>
      </c>
      <c r="H11" s="25">
        <f t="shared" si="1"/>
        <v>77</v>
      </c>
      <c r="I11" s="11" t="s">
        <v>40</v>
      </c>
      <c r="J11" s="33" t="s">
        <v>218</v>
      </c>
    </row>
    <row r="12" spans="1:10" ht="20.25" thickBot="1">
      <c r="A12" s="204" t="str">
        <f>JUV!A9</f>
        <v>CABALLEROS JUVENILES (Clases 95- 96- 97- 98 - 99 - 00 y 01)</v>
      </c>
      <c r="B12" s="205"/>
      <c r="C12" s="205"/>
      <c r="D12" s="205"/>
      <c r="E12" s="205"/>
      <c r="F12" s="205"/>
      <c r="G12" s="205"/>
      <c r="H12" s="206"/>
      <c r="I12" s="1"/>
      <c r="J12" s="33"/>
    </row>
    <row r="13" spans="1:10" ht="20.25" thickBot="1">
      <c r="A13" s="4" t="s">
        <v>0</v>
      </c>
      <c r="B13" s="11" t="s">
        <v>9</v>
      </c>
      <c r="C13" s="88" t="s">
        <v>19</v>
      </c>
      <c r="D13" s="4" t="s">
        <v>1</v>
      </c>
      <c r="E13" s="4" t="s">
        <v>2</v>
      </c>
      <c r="F13" s="4" t="s">
        <v>3</v>
      </c>
      <c r="G13" s="4" t="s">
        <v>4</v>
      </c>
      <c r="H13" s="4" t="s">
        <v>5</v>
      </c>
      <c r="I13" s="10"/>
      <c r="J13" s="33"/>
    </row>
    <row r="14" spans="1:10" ht="20.100000000000001" customHeight="1" thickBot="1">
      <c r="A14" s="14" t="str">
        <f>JUV!A11</f>
        <v>MASTROMARINO GIAN FRANCO</v>
      </c>
      <c r="B14" s="20" t="str">
        <f>JUV!B11</f>
        <v>CMDP</v>
      </c>
      <c r="C14" s="89">
        <f>JUV!C11</f>
        <v>37036</v>
      </c>
      <c r="D14" s="21">
        <f>JUV!D11</f>
        <v>3</v>
      </c>
      <c r="E14" s="21">
        <f>JUV!E11</f>
        <v>36</v>
      </c>
      <c r="F14" s="21">
        <f>JUV!F11</f>
        <v>38</v>
      </c>
      <c r="G14" s="72">
        <f>JUV!G11</f>
        <v>74</v>
      </c>
      <c r="H14" s="25">
        <f t="shared" ref="H14" si="2">SUM(G14-D14)</f>
        <v>71</v>
      </c>
      <c r="I14" s="11" t="s">
        <v>15</v>
      </c>
      <c r="J14" s="33" t="s">
        <v>218</v>
      </c>
    </row>
    <row r="15" spans="1:10" ht="20.100000000000001" customHeight="1" thickBot="1">
      <c r="A15" s="14" t="str">
        <f>JUV!A12</f>
        <v>NASSR TOMAS</v>
      </c>
      <c r="B15" s="20" t="str">
        <f>JUV!B12</f>
        <v>MDPGC</v>
      </c>
      <c r="C15" s="89">
        <f>JUV!C12</f>
        <v>37079</v>
      </c>
      <c r="D15" s="21">
        <f>JUV!D12</f>
        <v>2</v>
      </c>
      <c r="E15" s="21">
        <f>JUV!E12</f>
        <v>36</v>
      </c>
      <c r="F15" s="21">
        <f>JUV!F12</f>
        <v>38</v>
      </c>
      <c r="G15" s="72">
        <f>JUV!G12</f>
        <v>74</v>
      </c>
      <c r="H15" s="25">
        <f t="shared" ref="H15:H16" si="3">SUM(G15-D15)</f>
        <v>72</v>
      </c>
      <c r="I15" s="11" t="s">
        <v>16</v>
      </c>
      <c r="J15" s="33" t="s">
        <v>218</v>
      </c>
    </row>
    <row r="16" spans="1:10" ht="20.100000000000001" customHeight="1" thickBot="1">
      <c r="A16" s="14" t="str">
        <f>JUV!A13</f>
        <v>GIAN FRANCO DI JULIO</v>
      </c>
      <c r="B16" s="20" t="str">
        <f>JUV!B13</f>
        <v>CMDP</v>
      </c>
      <c r="C16" s="89">
        <f>JUV!C13</f>
        <v>35650</v>
      </c>
      <c r="D16" s="21">
        <f>JUV!D13</f>
        <v>1</v>
      </c>
      <c r="E16" s="21">
        <f>JUV!E13</f>
        <v>35</v>
      </c>
      <c r="F16" s="21">
        <f>JUV!F13</f>
        <v>40</v>
      </c>
      <c r="G16" s="72">
        <f>JUV!G13</f>
        <v>75</v>
      </c>
      <c r="H16" s="25">
        <f t="shared" si="3"/>
        <v>74</v>
      </c>
      <c r="I16" s="11" t="s">
        <v>40</v>
      </c>
      <c r="J16" s="33" t="s">
        <v>218</v>
      </c>
    </row>
    <row r="17" spans="1:10" ht="20.25" thickBot="1">
      <c r="A17" s="204" t="str">
        <f>'M 18'!A9</f>
        <v>CABALLEROS MENORES (Clases 02 - 03 y 04)</v>
      </c>
      <c r="B17" s="205"/>
      <c r="C17" s="205"/>
      <c r="D17" s="205"/>
      <c r="E17" s="205"/>
      <c r="F17" s="205"/>
      <c r="G17" s="205"/>
      <c r="H17" s="206"/>
      <c r="I17" s="1"/>
      <c r="J17" s="33"/>
    </row>
    <row r="18" spans="1:10" ht="20.25" thickBot="1">
      <c r="A18" s="4" t="s">
        <v>0</v>
      </c>
      <c r="B18" s="11" t="s">
        <v>9</v>
      </c>
      <c r="C18" s="88" t="s">
        <v>19</v>
      </c>
      <c r="D18" s="4" t="s">
        <v>1</v>
      </c>
      <c r="E18" s="4" t="s">
        <v>2</v>
      </c>
      <c r="F18" s="4" t="s">
        <v>3</v>
      </c>
      <c r="G18" s="4" t="s">
        <v>4</v>
      </c>
      <c r="H18" s="4" t="s">
        <v>5</v>
      </c>
      <c r="I18" s="10"/>
      <c r="J18" s="33"/>
    </row>
    <row r="19" spans="1:10" ht="20.100000000000001" customHeight="1" thickBot="1">
      <c r="A19" s="14" t="str">
        <f>'M 18'!A11</f>
        <v>INDART IGNACIO</v>
      </c>
      <c r="B19" s="20" t="str">
        <f>'M 18'!B11</f>
        <v>NGC</v>
      </c>
      <c r="C19" s="89">
        <f>'M 18'!C11</f>
        <v>37467</v>
      </c>
      <c r="D19" s="21">
        <f>'M 18'!D11</f>
        <v>5</v>
      </c>
      <c r="E19" s="21">
        <f>'M 18'!E11</f>
        <v>39</v>
      </c>
      <c r="F19" s="21">
        <f>'M 18'!F11</f>
        <v>39</v>
      </c>
      <c r="G19" s="72">
        <f>'M 18'!G11</f>
        <v>78</v>
      </c>
      <c r="H19" s="25">
        <f t="shared" ref="H19:H21" si="4">SUM(G19-D19)</f>
        <v>73</v>
      </c>
      <c r="I19" s="11" t="s">
        <v>15</v>
      </c>
      <c r="J19" s="33" t="s">
        <v>218</v>
      </c>
    </row>
    <row r="20" spans="1:10" ht="20.100000000000001" customHeight="1" thickBot="1">
      <c r="A20" s="14" t="str">
        <f>'M 18'!A12</f>
        <v>LARREGAIN GABRIEL</v>
      </c>
      <c r="B20" s="20" t="str">
        <f>'M 18'!B12</f>
        <v>TGC</v>
      </c>
      <c r="C20" s="89">
        <f>'M 18'!C12</f>
        <v>38332</v>
      </c>
      <c r="D20" s="21">
        <f>'M 18'!D12</f>
        <v>10</v>
      </c>
      <c r="E20" s="21">
        <f>'M 18'!E12</f>
        <v>41</v>
      </c>
      <c r="F20" s="21">
        <f>'M 18'!F12</f>
        <v>43</v>
      </c>
      <c r="G20" s="72">
        <f>'M 18'!G12</f>
        <v>84</v>
      </c>
      <c r="H20" s="25">
        <f t="shared" si="4"/>
        <v>74</v>
      </c>
      <c r="I20" s="11" t="s">
        <v>16</v>
      </c>
      <c r="J20" s="33" t="s">
        <v>218</v>
      </c>
    </row>
    <row r="21" spans="1:10" ht="20.100000000000001" customHeight="1" thickBot="1">
      <c r="A21" s="14" t="str">
        <f>'M 18'!A13</f>
        <v>LAFRAGETE RAMIRO</v>
      </c>
      <c r="B21" s="20" t="str">
        <f>'M 18'!B13</f>
        <v>CMDP</v>
      </c>
      <c r="C21" s="89">
        <f>'M 18'!C13</f>
        <v>37476</v>
      </c>
      <c r="D21" s="21">
        <f>'M 18'!D13</f>
        <v>18</v>
      </c>
      <c r="E21" s="21">
        <f>'M 18'!E13</f>
        <v>49</v>
      </c>
      <c r="F21" s="21">
        <f>'M 18'!F13</f>
        <v>46</v>
      </c>
      <c r="G21" s="72">
        <f>'M 18'!G13</f>
        <v>95</v>
      </c>
      <c r="H21" s="25">
        <f t="shared" si="4"/>
        <v>77</v>
      </c>
      <c r="I21" s="11" t="s">
        <v>40</v>
      </c>
      <c r="J21" s="33" t="s">
        <v>218</v>
      </c>
    </row>
    <row r="22" spans="1:10" thickBot="1">
      <c r="A22" s="210" t="str">
        <f>'M 15'!A9:H9</f>
        <v>CABALLEROS MENORES DE 15 AÑOS (Clases 05 y Posteriores)</v>
      </c>
      <c r="B22" s="211"/>
      <c r="C22" s="211"/>
      <c r="D22" s="211"/>
      <c r="E22" s="211"/>
      <c r="F22" s="211"/>
      <c r="G22" s="211"/>
      <c r="H22" s="212"/>
      <c r="I22" s="1"/>
      <c r="J22" s="33"/>
    </row>
    <row r="23" spans="1:10" ht="20.25" thickBot="1">
      <c r="A23" s="4" t="s">
        <v>0</v>
      </c>
      <c r="B23" s="11" t="s">
        <v>9</v>
      </c>
      <c r="C23" s="88" t="s">
        <v>19</v>
      </c>
      <c r="D23" s="4" t="s">
        <v>1</v>
      </c>
      <c r="E23" s="4" t="s">
        <v>2</v>
      </c>
      <c r="F23" s="4" t="s">
        <v>3</v>
      </c>
      <c r="G23" s="4" t="s">
        <v>4</v>
      </c>
      <c r="H23" s="4" t="s">
        <v>5</v>
      </c>
      <c r="I23" s="49"/>
      <c r="J23" s="33"/>
    </row>
    <row r="24" spans="1:10" ht="20.100000000000001" customHeight="1" thickBot="1">
      <c r="A24" s="14" t="str">
        <f>'M 15'!A11</f>
        <v>MOIONI DANTE</v>
      </c>
      <c r="B24" s="20" t="str">
        <f>'M 15'!B11</f>
        <v>SPGC</v>
      </c>
      <c r="C24" s="89">
        <f>'M 15'!C11</f>
        <v>38789</v>
      </c>
      <c r="D24" s="21">
        <f>'M 15'!D11</f>
        <v>12</v>
      </c>
      <c r="E24" s="21">
        <f>'M 15'!E11</f>
        <v>41</v>
      </c>
      <c r="F24" s="21">
        <f>'M 15'!F11</f>
        <v>39</v>
      </c>
      <c r="G24" s="72">
        <f>'M 15'!G11</f>
        <v>80</v>
      </c>
      <c r="H24" s="25">
        <f t="shared" ref="H24" si="5">SUM(G24-D24)</f>
        <v>68</v>
      </c>
      <c r="I24" s="11" t="s">
        <v>15</v>
      </c>
      <c r="J24" s="33" t="s">
        <v>218</v>
      </c>
    </row>
    <row r="25" spans="1:10" ht="20.100000000000001" customHeight="1" thickBot="1">
      <c r="A25" s="14" t="str">
        <f>'M 15'!A12</f>
        <v>SAFE FRANCO</v>
      </c>
      <c r="B25" s="20" t="str">
        <f>'M 15'!B12</f>
        <v>CSCPGB</v>
      </c>
      <c r="C25" s="89">
        <f>'M 15'!C12</f>
        <v>39044</v>
      </c>
      <c r="D25" s="21">
        <f>'M 15'!D12</f>
        <v>11</v>
      </c>
      <c r="E25" s="21">
        <f>'M 15'!E12</f>
        <v>39</v>
      </c>
      <c r="F25" s="21">
        <f>'M 15'!F12</f>
        <v>41</v>
      </c>
      <c r="G25" s="72">
        <f>'M 15'!G12</f>
        <v>80</v>
      </c>
      <c r="H25" s="25">
        <f t="shared" ref="H25:H26" si="6">SUM(G25-D25)</f>
        <v>69</v>
      </c>
      <c r="I25" s="11" t="s">
        <v>16</v>
      </c>
      <c r="J25" s="33" t="s">
        <v>218</v>
      </c>
    </row>
    <row r="26" spans="1:10" ht="20.100000000000001" customHeight="1" thickBot="1">
      <c r="A26" s="14" t="str">
        <f>'M 15'!A13</f>
        <v xml:space="preserve">GIMENEZ QUIROGA GONZALO </v>
      </c>
      <c r="B26" s="20" t="str">
        <f>'M 15'!B13</f>
        <v>NGC</v>
      </c>
      <c r="C26" s="89">
        <f>'M 15'!C13</f>
        <v>39105</v>
      </c>
      <c r="D26" s="21">
        <f>'M 15'!D13</f>
        <v>7</v>
      </c>
      <c r="E26" s="21">
        <f>'M 15'!E13</f>
        <v>39</v>
      </c>
      <c r="F26" s="21">
        <f>'M 15'!F13</f>
        <v>38</v>
      </c>
      <c r="G26" s="72">
        <f>'M 15'!G13</f>
        <v>77</v>
      </c>
      <c r="H26" s="25">
        <f t="shared" si="6"/>
        <v>70</v>
      </c>
      <c r="I26" s="11" t="s">
        <v>40</v>
      </c>
      <c r="J26" s="33" t="s">
        <v>218</v>
      </c>
    </row>
    <row r="27" spans="1:10" ht="20.25" thickBot="1">
      <c r="A27" s="204" t="str">
        <f>'M 15'!A34:H34</f>
        <v>DAMAS MENORES DE 15 AÑOS (Clases 05 y Posteriores)</v>
      </c>
      <c r="B27" s="205"/>
      <c r="C27" s="205"/>
      <c r="D27" s="205"/>
      <c r="E27" s="205"/>
      <c r="F27" s="205"/>
      <c r="G27" s="205"/>
      <c r="H27" s="206"/>
      <c r="I27" s="13"/>
      <c r="J27" s="33"/>
    </row>
    <row r="28" spans="1:10" ht="20.25" thickBot="1">
      <c r="A28" s="4" t="s">
        <v>6</v>
      </c>
      <c r="B28" s="11" t="s">
        <v>9</v>
      </c>
      <c r="C28" s="88" t="s">
        <v>19</v>
      </c>
      <c r="D28" s="4" t="s">
        <v>1</v>
      </c>
      <c r="E28" s="4" t="s">
        <v>2</v>
      </c>
      <c r="F28" s="4" t="s">
        <v>3</v>
      </c>
      <c r="G28" s="4" t="s">
        <v>4</v>
      </c>
      <c r="H28" s="4" t="s">
        <v>5</v>
      </c>
      <c r="I28" s="10"/>
      <c r="J28" s="33"/>
    </row>
    <row r="29" spans="1:10" ht="20.100000000000001" customHeight="1" thickBot="1">
      <c r="A29" s="14" t="str">
        <f>'M 15'!A36</f>
        <v>SERRES JOSEFINA</v>
      </c>
      <c r="B29" s="20" t="str">
        <f>'M 15'!B36</f>
        <v>NGC</v>
      </c>
      <c r="C29" s="89">
        <f>'M 15'!C36</f>
        <v>38411</v>
      </c>
      <c r="D29" s="21">
        <f>'M 15'!D36</f>
        <v>19</v>
      </c>
      <c r="E29" s="21">
        <f>'M 15'!E36</f>
        <v>42</v>
      </c>
      <c r="F29" s="21">
        <f>'M 15'!F36</f>
        <v>40</v>
      </c>
      <c r="G29" s="72">
        <f>'M 15'!G36</f>
        <v>82</v>
      </c>
      <c r="H29" s="25">
        <f>'M 15'!H36</f>
        <v>63</v>
      </c>
      <c r="I29" s="11" t="s">
        <v>15</v>
      </c>
      <c r="J29" s="33"/>
    </row>
    <row r="30" spans="1:10" ht="20.100000000000001" customHeight="1" thickBot="1">
      <c r="A30" s="14" t="str">
        <f>'M 15'!A37</f>
        <v>OLIVERI ANGELINA</v>
      </c>
      <c r="B30" s="20" t="str">
        <f>'M 15'!B37</f>
        <v>SPGC</v>
      </c>
      <c r="C30" s="89">
        <f>'M 15'!C37</f>
        <v>38821</v>
      </c>
      <c r="D30" s="21">
        <f>'M 15'!D37</f>
        <v>19</v>
      </c>
      <c r="E30" s="21">
        <f>'M 15'!E37</f>
        <v>43</v>
      </c>
      <c r="F30" s="21">
        <f>'M 15'!F37</f>
        <v>47</v>
      </c>
      <c r="G30" s="72">
        <f>'M 15'!G37</f>
        <v>90</v>
      </c>
      <c r="H30" s="25">
        <f>'M 15'!H37</f>
        <v>71</v>
      </c>
      <c r="I30" s="11" t="s">
        <v>16</v>
      </c>
      <c r="J30" s="33"/>
    </row>
    <row r="31" spans="1:10" ht="20.100000000000001" customHeight="1" thickBot="1">
      <c r="A31" s="91" t="str">
        <f>'M 15'!A38</f>
        <v>MORAN VALENTINA</v>
      </c>
      <c r="B31" s="92" t="str">
        <f>'M 15'!B38</f>
        <v>NGC</v>
      </c>
      <c r="C31" s="93">
        <f>'M 15'!C38</f>
        <v>38885</v>
      </c>
      <c r="D31" s="94">
        <f>'M 15'!D38</f>
        <v>30</v>
      </c>
      <c r="E31" s="94">
        <f>'M 15'!E38</f>
        <v>54</v>
      </c>
      <c r="F31" s="94">
        <f>'M 15'!F38</f>
        <v>48</v>
      </c>
      <c r="G31" s="95">
        <f>'M 15'!G38</f>
        <v>102</v>
      </c>
      <c r="H31" s="96">
        <f>'M 15'!H38</f>
        <v>72</v>
      </c>
      <c r="I31" s="11" t="s">
        <v>40</v>
      </c>
      <c r="J31" s="33"/>
    </row>
    <row r="32" spans="1:10" ht="20.25" thickBot="1">
      <c r="A32" s="204" t="str">
        <f>PROFESORES!A4</f>
        <v>PROFESORES DE LAS ESCUELAS</v>
      </c>
      <c r="B32" s="205"/>
      <c r="C32" s="205"/>
      <c r="D32" s="205"/>
      <c r="E32" s="205"/>
      <c r="F32" s="205"/>
      <c r="G32" s="205"/>
      <c r="H32" s="206"/>
      <c r="I32" s="99"/>
      <c r="J32" s="33"/>
    </row>
    <row r="33" spans="1:10" ht="20.25" thickBot="1">
      <c r="A33" s="4" t="s">
        <v>0</v>
      </c>
      <c r="B33" s="11" t="s">
        <v>9</v>
      </c>
      <c r="C33" s="88" t="s">
        <v>19</v>
      </c>
      <c r="D33" s="100" t="s">
        <v>10</v>
      </c>
      <c r="E33" s="4" t="s">
        <v>2</v>
      </c>
      <c r="F33" s="100" t="s">
        <v>10</v>
      </c>
      <c r="G33" s="4" t="s">
        <v>8</v>
      </c>
      <c r="H33" s="100" t="s">
        <v>10</v>
      </c>
      <c r="I33" s="99"/>
      <c r="J33" s="33"/>
    </row>
    <row r="34" spans="1:10" ht="20.100000000000001" customHeight="1" thickBot="1">
      <c r="A34" s="14" t="str">
        <f>PROFESORES!A11</f>
        <v>MONTENEGRO MARCOS</v>
      </c>
      <c r="B34" s="20" t="str">
        <f>PROFESORES!B11</f>
        <v>NGC</v>
      </c>
      <c r="C34" s="89" t="str">
        <f>PROFESORES!C11</f>
        <v>--</v>
      </c>
      <c r="D34" s="106" t="s">
        <v>10</v>
      </c>
      <c r="E34" s="21">
        <f>PROFESORES!D11</f>
        <v>33</v>
      </c>
      <c r="F34" s="106" t="s">
        <v>10</v>
      </c>
      <c r="G34" s="72">
        <f>SUM(E34:F34)</f>
        <v>33</v>
      </c>
      <c r="H34" s="25" t="s">
        <v>10</v>
      </c>
      <c r="I34" s="11" t="s">
        <v>188</v>
      </c>
      <c r="J34" s="33"/>
    </row>
    <row r="35" spans="1:10" ht="20.100000000000001" customHeight="1" thickBot="1">
      <c r="A35" s="14" t="str">
        <f>PROFESORES!A12</f>
        <v>FALASCHINI MATIAS</v>
      </c>
      <c r="B35" s="20" t="str">
        <f>PROFESORES!B12</f>
        <v>MDPGC</v>
      </c>
      <c r="C35" s="89" t="str">
        <f>PROFESORES!C12</f>
        <v>--</v>
      </c>
      <c r="D35" s="106" t="s">
        <v>10</v>
      </c>
      <c r="E35" s="21">
        <f>PROFESORES!D12</f>
        <v>33</v>
      </c>
      <c r="F35" s="106" t="s">
        <v>10</v>
      </c>
      <c r="G35" s="72">
        <f t="shared" ref="G35" si="7">SUM(E35:F35)</f>
        <v>33</v>
      </c>
      <c r="H35" s="25" t="s">
        <v>10</v>
      </c>
      <c r="I35" s="11" t="s">
        <v>188</v>
      </c>
      <c r="J35" s="33"/>
    </row>
    <row r="36" spans="1:10" ht="20.25" thickBot="1"/>
    <row r="37" spans="1:10" ht="20.25" thickBot="1">
      <c r="A37" s="192" t="s">
        <v>216</v>
      </c>
      <c r="B37" s="193"/>
      <c r="C37" s="193"/>
      <c r="D37" s="193"/>
      <c r="E37" s="193"/>
      <c r="F37" s="193"/>
      <c r="G37" s="193"/>
      <c r="H37" s="193"/>
      <c r="I37" s="194"/>
    </row>
    <row r="38" spans="1:10" thickBot="1">
      <c r="A38" s="195" t="s">
        <v>219</v>
      </c>
      <c r="B38" s="196"/>
      <c r="C38" s="196"/>
      <c r="D38" s="196"/>
      <c r="E38" s="196"/>
      <c r="F38" s="196"/>
      <c r="G38" s="196"/>
      <c r="H38" s="196"/>
      <c r="I38" s="197"/>
    </row>
    <row r="39" spans="1:10" thickBot="1">
      <c r="C39" s="9"/>
      <c r="H39" s="9"/>
    </row>
    <row r="40" spans="1:10">
      <c r="A40" s="192" t="s">
        <v>214</v>
      </c>
      <c r="B40" s="193"/>
      <c r="C40" s="193"/>
      <c r="D40" s="193"/>
      <c r="E40" s="193"/>
      <c r="F40" s="193"/>
      <c r="G40" s="193"/>
      <c r="H40" s="193"/>
      <c r="I40" s="194"/>
    </row>
    <row r="41" spans="1:10" ht="20.25" thickBot="1">
      <c r="A41" s="201" t="s">
        <v>215</v>
      </c>
      <c r="B41" s="202"/>
      <c r="C41" s="202"/>
      <c r="D41" s="202"/>
      <c r="E41" s="202"/>
      <c r="F41" s="202"/>
      <c r="G41" s="202"/>
      <c r="H41" s="202"/>
      <c r="I41" s="203"/>
    </row>
    <row r="42" spans="1:10" thickBot="1">
      <c r="A42" s="198" t="s">
        <v>220</v>
      </c>
      <c r="B42" s="199"/>
      <c r="C42" s="199"/>
      <c r="D42" s="199"/>
      <c r="E42" s="199"/>
      <c r="F42" s="199"/>
      <c r="G42" s="199"/>
      <c r="H42" s="199"/>
      <c r="I42" s="200"/>
    </row>
  </sheetData>
  <mergeCells count="17">
    <mergeCell ref="A32:H32"/>
    <mergeCell ref="A5:H5"/>
    <mergeCell ref="A6:H6"/>
    <mergeCell ref="A1:H1"/>
    <mergeCell ref="A2:H2"/>
    <mergeCell ref="A3:H3"/>
    <mergeCell ref="A4:H4"/>
    <mergeCell ref="A22:H22"/>
    <mergeCell ref="A27:H27"/>
    <mergeCell ref="A7:H7"/>
    <mergeCell ref="A12:H12"/>
    <mergeCell ref="A17:H17"/>
    <mergeCell ref="A37:I37"/>
    <mergeCell ref="A38:I38"/>
    <mergeCell ref="A40:I40"/>
    <mergeCell ref="A42:I42"/>
    <mergeCell ref="A41:I41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155"/>
  <sheetViews>
    <sheetView zoomScale="70" zoomScaleNormal="70" workbookViewId="0">
      <selection sqref="A1:D1"/>
    </sheetView>
  </sheetViews>
  <sheetFormatPr baseColWidth="10" defaultRowHeight="18.75"/>
  <cols>
    <col min="1" max="1" width="53.5703125" style="9" bestFit="1" customWidth="1"/>
    <col min="2" max="2" width="13.28515625" style="12" bestFit="1" customWidth="1"/>
    <col min="3" max="3" width="15.7109375" style="48" bestFit="1" customWidth="1"/>
    <col min="4" max="4" width="10.85546875" style="12" bestFit="1" customWidth="1"/>
    <col min="5" max="5" width="4.42578125" style="9" bestFit="1" customWidth="1"/>
    <col min="6" max="16384" width="11.42578125" style="9"/>
  </cols>
  <sheetData>
    <row r="1" spans="1:5" ht="19.5">
      <c r="A1" s="207" t="str">
        <f>JUV!A1</f>
        <v>4° EDICION COPA GRAN MAESTRO</v>
      </c>
      <c r="B1" s="207"/>
      <c r="C1" s="207"/>
      <c r="D1" s="207"/>
      <c r="E1" s="33"/>
    </row>
    <row r="2" spans="1:5" ht="19.5">
      <c r="A2" s="207" t="str">
        <f>JUV!A2</f>
        <v>1° TORNEO VIRTUAL</v>
      </c>
      <c r="B2" s="207"/>
      <c r="C2" s="207"/>
      <c r="D2" s="207"/>
      <c r="E2" s="33"/>
    </row>
    <row r="3" spans="1:5" ht="19.5">
      <c r="A3" s="207" t="str">
        <f>JUV!A3</f>
        <v>FEDERACION REGIONAL DE GOLF MAR Y SIERRAS</v>
      </c>
      <c r="B3" s="207"/>
      <c r="C3" s="207"/>
      <c r="D3" s="207"/>
      <c r="E3" s="33"/>
    </row>
    <row r="4" spans="1:5" ht="19.5">
      <c r="A4" s="209" t="s">
        <v>12</v>
      </c>
      <c r="B4" s="209"/>
      <c r="C4" s="209"/>
      <c r="D4" s="209"/>
      <c r="E4" s="33"/>
    </row>
    <row r="5" spans="1:5" ht="19.5">
      <c r="A5" s="207" t="s">
        <v>14</v>
      </c>
      <c r="B5" s="207"/>
      <c r="C5" s="207"/>
      <c r="D5" s="207"/>
      <c r="E5" s="33"/>
    </row>
    <row r="6" spans="1:5" ht="19.5">
      <c r="A6" s="207" t="str">
        <f>JUV!A6</f>
        <v>JULIO / AGOSTO 2020</v>
      </c>
      <c r="B6" s="207"/>
      <c r="C6" s="207"/>
      <c r="D6" s="207"/>
      <c r="E6" s="33"/>
    </row>
    <row r="7" spans="1:5" ht="20.25" thickBot="1">
      <c r="A7" s="36"/>
      <c r="B7" s="36"/>
      <c r="C7" s="36"/>
      <c r="D7" s="36"/>
      <c r="E7" s="33"/>
    </row>
    <row r="8" spans="1:5" ht="20.25" thickBot="1">
      <c r="A8" s="204" t="str">
        <f>ALBATROS!A25</f>
        <v>ALBATROS - DAMAS CLASES 07 - 08 -</v>
      </c>
      <c r="B8" s="213"/>
      <c r="C8" s="213"/>
      <c r="D8" s="206"/>
      <c r="E8" s="33"/>
    </row>
    <row r="9" spans="1:5" s="36" customFormat="1" ht="20.25" thickBot="1">
      <c r="A9" s="34" t="s">
        <v>6</v>
      </c>
      <c r="B9" s="11" t="s">
        <v>9</v>
      </c>
      <c r="C9" s="37" t="s">
        <v>19</v>
      </c>
      <c r="D9" s="35" t="s">
        <v>8</v>
      </c>
      <c r="E9" s="33"/>
    </row>
    <row r="10" spans="1:5" ht="19.5">
      <c r="A10" s="38" t="str">
        <f>ALBATROS!A27</f>
        <v>LEON CAMPOS IARA</v>
      </c>
      <c r="B10" s="39" t="str">
        <f>ALBATROS!B27</f>
        <v>MDPGC</v>
      </c>
      <c r="C10" s="40">
        <f>ALBATROS!C27</f>
        <v>39177</v>
      </c>
      <c r="D10" s="41">
        <f>ALBATROS!D27</f>
        <v>59</v>
      </c>
      <c r="E10" s="33" t="s">
        <v>218</v>
      </c>
    </row>
    <row r="11" spans="1:5" ht="19.5">
      <c r="A11" s="42" t="str">
        <f>ALBATROS!A28</f>
        <v>ACHEN ALDANA</v>
      </c>
      <c r="B11" s="43" t="str">
        <f>ALBATROS!B28</f>
        <v>CMDP</v>
      </c>
      <c r="C11" s="44">
        <f>ALBATROS!C28</f>
        <v>39591</v>
      </c>
      <c r="D11" s="45">
        <f>ALBATROS!D28</f>
        <v>60</v>
      </c>
      <c r="E11" s="33" t="s">
        <v>218</v>
      </c>
    </row>
    <row r="12" spans="1:5" ht="19.5" thickBot="1">
      <c r="B12" s="9"/>
      <c r="C12" s="46"/>
      <c r="D12" s="9"/>
      <c r="E12" s="33"/>
    </row>
    <row r="13" spans="1:5" ht="20.25" thickBot="1">
      <c r="A13" s="204" t="str">
        <f>ALBATROS!A9</f>
        <v>ALBATROS - CABALLEROS CLASES 07 - 08 -</v>
      </c>
      <c r="B13" s="205"/>
      <c r="C13" s="205"/>
      <c r="D13" s="206"/>
      <c r="E13" s="33"/>
    </row>
    <row r="14" spans="1:5" ht="20.25" thickBot="1">
      <c r="A14" s="11" t="s">
        <v>0</v>
      </c>
      <c r="B14" s="11" t="s">
        <v>9</v>
      </c>
      <c r="C14" s="37" t="s">
        <v>19</v>
      </c>
      <c r="D14" s="11" t="s">
        <v>8</v>
      </c>
      <c r="E14" s="33"/>
    </row>
    <row r="15" spans="1:5" ht="19.5">
      <c r="A15" s="38" t="str">
        <f>ALBATROS!A11</f>
        <v>TOBLER GONZALO</v>
      </c>
      <c r="B15" s="39" t="str">
        <f>ALBATROS!B11</f>
        <v>SPGC</v>
      </c>
      <c r="C15" s="40">
        <f>ALBATROS!C11</f>
        <v>39755</v>
      </c>
      <c r="D15" s="41">
        <f>ALBATROS!D11</f>
        <v>45</v>
      </c>
      <c r="E15" s="33" t="s">
        <v>218</v>
      </c>
    </row>
    <row r="16" spans="1:5" ht="19.5">
      <c r="A16" s="42" t="str">
        <f>ALBATROS!A12</f>
        <v>DEL RIO DAVID</v>
      </c>
      <c r="B16" s="43" t="str">
        <f>ALBATROS!B12</f>
        <v>CMDP</v>
      </c>
      <c r="C16" s="44">
        <f>ALBATROS!C12</f>
        <v>39531</v>
      </c>
      <c r="D16" s="45">
        <f>ALBATROS!D12</f>
        <v>52</v>
      </c>
      <c r="E16" s="33" t="s">
        <v>218</v>
      </c>
    </row>
    <row r="17" spans="1:5" ht="19.5" thickBot="1">
      <c r="B17" s="9"/>
      <c r="C17" s="46"/>
      <c r="D17" s="9"/>
      <c r="E17" s="33"/>
    </row>
    <row r="18" spans="1:5" ht="20.25" thickBot="1">
      <c r="A18" s="204" t="str">
        <f>EAGLES!A25</f>
        <v>EAGLES - DAMAS CLASES 09 - 10 -</v>
      </c>
      <c r="B18" s="205"/>
      <c r="C18" s="205"/>
      <c r="D18" s="206"/>
      <c r="E18" s="33"/>
    </row>
    <row r="19" spans="1:5" s="36" customFormat="1" ht="20.25" thickBot="1">
      <c r="A19" s="11" t="s">
        <v>6</v>
      </c>
      <c r="B19" s="11" t="s">
        <v>9</v>
      </c>
      <c r="C19" s="37" t="s">
        <v>19</v>
      </c>
      <c r="D19" s="11" t="s">
        <v>8</v>
      </c>
      <c r="E19" s="33"/>
    </row>
    <row r="20" spans="1:5" ht="19.5">
      <c r="A20" s="38" t="str">
        <f>EAGLES!A27</f>
        <v>CAÑETE MIA</v>
      </c>
      <c r="B20" s="39" t="str">
        <f>EAGLES!B27</f>
        <v>STGC</v>
      </c>
      <c r="C20" s="40">
        <f>EAGLES!C27</f>
        <v>40267</v>
      </c>
      <c r="D20" s="41">
        <f>EAGLES!D27</f>
        <v>43</v>
      </c>
      <c r="E20" s="33" t="s">
        <v>218</v>
      </c>
    </row>
    <row r="21" spans="1:5" ht="19.5">
      <c r="A21" s="42" t="str">
        <f>EAGLES!A28</f>
        <v>CACACE ISABELLA</v>
      </c>
      <c r="B21" s="43" t="str">
        <f>EAGLES!B28</f>
        <v>CMDP</v>
      </c>
      <c r="C21" s="44">
        <f>EAGLES!C28</f>
        <v>39869</v>
      </c>
      <c r="D21" s="45">
        <f>EAGLES!D28</f>
        <v>44</v>
      </c>
      <c r="E21" s="33" t="s">
        <v>218</v>
      </c>
    </row>
    <row r="22" spans="1:5" ht="19.5" thickBot="1">
      <c r="B22" s="9"/>
      <c r="C22" s="46"/>
      <c r="D22" s="9"/>
      <c r="E22" s="33"/>
    </row>
    <row r="23" spans="1:5" ht="20.25" thickBot="1">
      <c r="A23" s="204" t="str">
        <f>EAGLES!A8</f>
        <v>EAGLES - CABALLEROS CLASES 09 - 10 -</v>
      </c>
      <c r="B23" s="205"/>
      <c r="C23" s="205"/>
      <c r="D23" s="206"/>
      <c r="E23" s="33"/>
    </row>
    <row r="24" spans="1:5" ht="20.25" thickBot="1">
      <c r="A24" s="11" t="s">
        <v>0</v>
      </c>
      <c r="B24" s="11" t="s">
        <v>9</v>
      </c>
      <c r="C24" s="37" t="s">
        <v>19</v>
      </c>
      <c r="D24" s="11" t="s">
        <v>8</v>
      </c>
      <c r="E24" s="33"/>
    </row>
    <row r="25" spans="1:5" ht="19.5">
      <c r="A25" s="38" t="str">
        <f>EAGLES!A10</f>
        <v>RAMPEZZOTTI BARTOLOME</v>
      </c>
      <c r="B25" s="39" t="str">
        <f>EAGLES!B10</f>
        <v>TGC</v>
      </c>
      <c r="C25" s="40">
        <f>EAGLES!C10</f>
        <v>40007</v>
      </c>
      <c r="D25" s="41">
        <f>EAGLES!D10</f>
        <v>36</v>
      </c>
      <c r="E25" s="33" t="s">
        <v>218</v>
      </c>
    </row>
    <row r="26" spans="1:5" ht="19.5">
      <c r="A26" s="42" t="str">
        <f>EAGLES!A11</f>
        <v>LANDI AGUSTIN</v>
      </c>
      <c r="B26" s="43" t="str">
        <f>EAGLES!B11</f>
        <v>MDPGC</v>
      </c>
      <c r="C26" s="44">
        <f>EAGLES!C11</f>
        <v>39819</v>
      </c>
      <c r="D26" s="45">
        <f>EAGLES!D11</f>
        <v>43</v>
      </c>
      <c r="E26" s="33" t="s">
        <v>218</v>
      </c>
    </row>
    <row r="27" spans="1:5" ht="19.5" thickBot="1">
      <c r="B27" s="9"/>
      <c r="C27" s="46"/>
      <c r="D27" s="9"/>
      <c r="E27" s="33"/>
    </row>
    <row r="28" spans="1:5" ht="20.25" thickBot="1">
      <c r="A28" s="204" t="str">
        <f>BIRDIES!A8</f>
        <v>BIRDIES - CABALLEROS CLASES 11 Y POSTERIORES -</v>
      </c>
      <c r="B28" s="205"/>
      <c r="C28" s="205"/>
      <c r="D28" s="206"/>
      <c r="E28" s="33"/>
    </row>
    <row r="29" spans="1:5" ht="20.25" thickBot="1">
      <c r="A29" s="4" t="s">
        <v>0</v>
      </c>
      <c r="B29" s="4" t="s">
        <v>9</v>
      </c>
      <c r="C29" s="37" t="s">
        <v>19</v>
      </c>
      <c r="D29" s="4" t="s">
        <v>8</v>
      </c>
      <c r="E29" s="33"/>
    </row>
    <row r="30" spans="1:5" ht="19.5">
      <c r="A30" s="38" t="str">
        <f>BIRDIES!A10</f>
        <v>CACACE BLAS</v>
      </c>
      <c r="B30" s="39" t="str">
        <f>BIRDIES!B10</f>
        <v>CMDP</v>
      </c>
      <c r="C30" s="40">
        <f>BIRDIES!C10</f>
        <v>40798</v>
      </c>
      <c r="D30" s="41">
        <f>BIRDIES!D10</f>
        <v>45</v>
      </c>
      <c r="E30" s="33" t="s">
        <v>218</v>
      </c>
    </row>
    <row r="31" spans="1:5" ht="19.5">
      <c r="A31" s="42" t="str">
        <f>BIRDIES!A11</f>
        <v>CRUZ AUGUSTO</v>
      </c>
      <c r="B31" s="43" t="str">
        <f>BIRDIES!B11</f>
        <v>EVTGC</v>
      </c>
      <c r="C31" s="44">
        <f>BIRDIES!C11</f>
        <v>40766</v>
      </c>
      <c r="D31" s="45">
        <f>BIRDIES!D11</f>
        <v>46</v>
      </c>
      <c r="E31" s="33" t="s">
        <v>218</v>
      </c>
    </row>
    <row r="32" spans="1:5" ht="20.25" thickBot="1">
      <c r="A32" s="54"/>
      <c r="B32" s="55"/>
      <c r="C32" s="56"/>
      <c r="D32" s="53"/>
      <c r="E32" s="33"/>
    </row>
    <row r="33" spans="1:5" ht="20.25" thickBot="1">
      <c r="A33" s="204" t="str">
        <f>BIRDIES!A17</f>
        <v>BIRDIES - DAMAS CLASES 11 Y POSTERIORES -</v>
      </c>
      <c r="B33" s="205"/>
      <c r="C33" s="205"/>
      <c r="D33" s="206"/>
      <c r="E33" s="33"/>
    </row>
    <row r="34" spans="1:5" ht="20.25" thickBot="1">
      <c r="A34" s="4" t="s">
        <v>6</v>
      </c>
      <c r="B34" s="4" t="s">
        <v>9</v>
      </c>
      <c r="C34" s="37" t="s">
        <v>19</v>
      </c>
      <c r="D34" s="4" t="s">
        <v>8</v>
      </c>
      <c r="E34" s="33"/>
    </row>
    <row r="35" spans="1:5" ht="19.5">
      <c r="A35" s="38" t="str">
        <f>BIRDIES!A19</f>
        <v>MARTIN MILENA</v>
      </c>
      <c r="B35" s="39" t="str">
        <f>BIRDIES!B19</f>
        <v>CMDP</v>
      </c>
      <c r="C35" s="40">
        <f>BIRDIES!C19</f>
        <v>40984</v>
      </c>
      <c r="D35" s="41">
        <f>BIRDIES!D19</f>
        <v>59</v>
      </c>
      <c r="E35" s="33" t="s">
        <v>218</v>
      </c>
    </row>
    <row r="36" spans="1:5" ht="19.5">
      <c r="A36" s="42" t="str">
        <f>BIRDIES!A20</f>
        <v>BIONDELLI ALEGRA</v>
      </c>
      <c r="B36" s="43" t="str">
        <f>BIRDIES!B20</f>
        <v>SPGC</v>
      </c>
      <c r="C36" s="44">
        <f>BIRDIES!C20</f>
        <v>40616</v>
      </c>
      <c r="D36" s="45">
        <f>BIRDIES!D20</f>
        <v>69</v>
      </c>
      <c r="E36" s="33" t="s">
        <v>218</v>
      </c>
    </row>
    <row r="37" spans="1:5" ht="20.25" thickBot="1">
      <c r="A37" s="54"/>
      <c r="B37" s="55"/>
      <c r="C37" s="56"/>
      <c r="D37" s="68"/>
      <c r="E37" s="33"/>
    </row>
    <row r="38" spans="1:5" ht="20.25" thickBot="1">
      <c r="A38" s="204" t="str">
        <f>PROMOCIONALES!A8</f>
        <v>CATEGORIA PROMOCIONALES A HCP.</v>
      </c>
      <c r="B38" s="205"/>
      <c r="C38" s="205"/>
      <c r="D38" s="206"/>
      <c r="E38" s="33"/>
    </row>
    <row r="39" spans="1:5" ht="20.25" thickBot="1">
      <c r="A39" s="4" t="s">
        <v>0</v>
      </c>
      <c r="B39" s="4" t="s">
        <v>9</v>
      </c>
      <c r="C39" s="37" t="s">
        <v>19</v>
      </c>
      <c r="D39" s="4" t="s">
        <v>8</v>
      </c>
      <c r="E39" s="33"/>
    </row>
    <row r="40" spans="1:5" ht="19.5">
      <c r="A40" s="38" t="str">
        <f>PROMOCIONALES!A10</f>
        <v>CARACOTCHE JUANA</v>
      </c>
      <c r="B40" s="39" t="str">
        <f>PROMOCIONALES!B10</f>
        <v>MDPGC</v>
      </c>
      <c r="C40" s="40">
        <f>PROMOCIONALES!C10</f>
        <v>0</v>
      </c>
      <c r="D40" s="41">
        <f>PROMOCIONALES!D10</f>
        <v>27</v>
      </c>
      <c r="E40" s="33" t="s">
        <v>218</v>
      </c>
    </row>
    <row r="41" spans="1:5" ht="20.25" thickBot="1">
      <c r="A41" s="64" t="str">
        <f>PROMOCIONALES!A11</f>
        <v>CARACOTCHE MANUELA</v>
      </c>
      <c r="B41" s="62" t="str">
        <f>PROMOCIONALES!B11</f>
        <v>MDPGC</v>
      </c>
      <c r="C41" s="63">
        <f>PROMOCIONALES!C11</f>
        <v>0</v>
      </c>
      <c r="D41" s="65">
        <f>PROMOCIONALES!D11</f>
        <v>30</v>
      </c>
      <c r="E41" s="33" t="s">
        <v>218</v>
      </c>
    </row>
    <row r="42" spans="1:5" ht="20.25" thickBot="1">
      <c r="A42" s="54"/>
      <c r="B42" s="55"/>
      <c r="C42" s="56"/>
      <c r="D42" s="53"/>
      <c r="E42" s="33"/>
    </row>
    <row r="43" spans="1:5" ht="20.25" thickBot="1">
      <c r="A43" s="204" t="s">
        <v>13</v>
      </c>
      <c r="B43" s="205"/>
      <c r="C43" s="205"/>
      <c r="D43" s="206"/>
      <c r="E43" s="33"/>
    </row>
    <row r="44" spans="1:5" ht="20.25" thickBot="1">
      <c r="A44" s="4" t="s">
        <v>0</v>
      </c>
      <c r="B44" s="4" t="s">
        <v>9</v>
      </c>
      <c r="C44" s="47" t="s">
        <v>10</v>
      </c>
      <c r="D44" s="4" t="s">
        <v>22</v>
      </c>
      <c r="E44" s="33"/>
    </row>
    <row r="45" spans="1:5" ht="19.5">
      <c r="A45" s="42" t="str">
        <f>'5 H Y H.A. Y GGII'!A10</f>
        <v>FERNANDEZ ANTONIO</v>
      </c>
      <c r="B45" s="43" t="str">
        <f>'5 H Y H.A. Y GGII'!B10</f>
        <v>NGC</v>
      </c>
      <c r="C45" s="44" t="s">
        <v>10</v>
      </c>
      <c r="D45" s="45">
        <f>'5 H Y H.A. Y GGII'!C10</f>
        <v>30</v>
      </c>
      <c r="E45" s="33"/>
    </row>
    <row r="46" spans="1:5" ht="19.5">
      <c r="A46" s="42" t="str">
        <f>'5 H Y H.A. Y GGII'!A11</f>
        <v>LARA ESTANISLAO</v>
      </c>
      <c r="B46" s="43" t="str">
        <f>'5 H Y H.A. Y GGII'!B11</f>
        <v>NGC</v>
      </c>
      <c r="C46" s="44" t="s">
        <v>10</v>
      </c>
      <c r="D46" s="45">
        <f>'5 H Y H.A. Y GGII'!C11</f>
        <v>32</v>
      </c>
      <c r="E46" s="33"/>
    </row>
    <row r="47" spans="1:5" ht="19.5">
      <c r="A47" s="42" t="str">
        <f>'5 H Y H.A. Y GGII'!A12</f>
        <v>MEDINA GABETTA VALENTINO</v>
      </c>
      <c r="B47" s="43" t="str">
        <f>'5 H Y H.A. Y GGII'!B12</f>
        <v>NGC</v>
      </c>
      <c r="C47" s="44" t="s">
        <v>10</v>
      </c>
      <c r="D47" s="45">
        <f>'5 H Y H.A. Y GGII'!C12</f>
        <v>33</v>
      </c>
      <c r="E47" s="33"/>
    </row>
    <row r="48" spans="1:5" ht="19.5">
      <c r="A48" s="42" t="str">
        <f>'5 H Y H.A. Y GGII'!A13</f>
        <v>MEDINA GABETTA FRANCHESCO</v>
      </c>
      <c r="B48" s="43" t="str">
        <f>'5 H Y H.A. Y GGII'!B13</f>
        <v>NGC</v>
      </c>
      <c r="C48" s="44" t="s">
        <v>10</v>
      </c>
      <c r="D48" s="45">
        <f>'5 H Y H.A. Y GGII'!C13</f>
        <v>34</v>
      </c>
      <c r="E48" s="33"/>
    </row>
    <row r="49" spans="1:5" ht="19.5">
      <c r="A49" s="42" t="str">
        <f>'5 H Y H.A. Y GGII'!A14</f>
        <v>GERINO RENATO</v>
      </c>
      <c r="B49" s="43" t="str">
        <f>'5 H Y H.A. Y GGII'!B14</f>
        <v>EVTGC</v>
      </c>
      <c r="C49" s="44" t="s">
        <v>10</v>
      </c>
      <c r="D49" s="45">
        <f>'5 H Y H.A. Y GGII'!C14</f>
        <v>35</v>
      </c>
      <c r="E49" s="33"/>
    </row>
    <row r="50" spans="1:5" ht="19.5">
      <c r="A50" s="42" t="str">
        <f>'5 H Y H.A. Y GGII'!A15</f>
        <v>POLITA NUÑEZ LUCIA</v>
      </c>
      <c r="B50" s="43" t="str">
        <f>'5 H Y H.A. Y GGII'!B15</f>
        <v>SPGC</v>
      </c>
      <c r="C50" s="44" t="s">
        <v>10</v>
      </c>
      <c r="D50" s="45">
        <f>'5 H Y H.A. Y GGII'!C15</f>
        <v>35</v>
      </c>
      <c r="E50" s="33"/>
    </row>
    <row r="51" spans="1:5" ht="19.5">
      <c r="A51" s="42" t="str">
        <f>'5 H Y H.A. Y GGII'!A16</f>
        <v>PORCARO TOMAS</v>
      </c>
      <c r="B51" s="43" t="str">
        <f>'5 H Y H.A. Y GGII'!B16</f>
        <v>NGC</v>
      </c>
      <c r="C51" s="44" t="s">
        <v>10</v>
      </c>
      <c r="D51" s="45">
        <f>'5 H Y H.A. Y GGII'!C16</f>
        <v>36</v>
      </c>
      <c r="E51" s="33"/>
    </row>
    <row r="52" spans="1:5" ht="19.5">
      <c r="A52" s="42" t="str">
        <f>'5 H Y H.A. Y GGII'!A17</f>
        <v>DE LA TORRE BENJAMIN</v>
      </c>
      <c r="B52" s="43" t="str">
        <f>'5 H Y H.A. Y GGII'!B17</f>
        <v>EVTGC</v>
      </c>
      <c r="C52" s="44" t="s">
        <v>10</v>
      </c>
      <c r="D52" s="45">
        <f>'5 H Y H.A. Y GGII'!C17</f>
        <v>37</v>
      </c>
      <c r="E52" s="33"/>
    </row>
    <row r="53" spans="1:5" ht="19.5">
      <c r="A53" s="42" t="str">
        <f>'5 H Y H.A. Y GGII'!A18</f>
        <v>LARA AGUSTINA</v>
      </c>
      <c r="B53" s="43" t="str">
        <f>'5 H Y H.A. Y GGII'!B18</f>
        <v>NGC</v>
      </c>
      <c r="C53" s="44" t="s">
        <v>10</v>
      </c>
      <c r="D53" s="45">
        <f>'5 H Y H.A. Y GGII'!C18</f>
        <v>37</v>
      </c>
      <c r="E53" s="33"/>
    </row>
    <row r="54" spans="1:5" ht="19.5">
      <c r="A54" s="42" t="str">
        <f>'5 H Y H.A. Y GGII'!A19</f>
        <v>GUERRERO TOMAS</v>
      </c>
      <c r="B54" s="43" t="str">
        <f>'5 H Y H.A. Y GGII'!B19</f>
        <v>NGC</v>
      </c>
      <c r="C54" s="44" t="s">
        <v>10</v>
      </c>
      <c r="D54" s="45">
        <f>'5 H Y H.A. Y GGII'!C19</f>
        <v>37</v>
      </c>
      <c r="E54" s="33"/>
    </row>
    <row r="55" spans="1:5" ht="19.5">
      <c r="A55" s="42" t="str">
        <f>'5 H Y H.A. Y GGII'!A20</f>
        <v>LEOFANTI BIANCA</v>
      </c>
      <c r="B55" s="43" t="str">
        <f>'5 H Y H.A. Y GGII'!B20</f>
        <v>SPGC</v>
      </c>
      <c r="C55" s="44" t="s">
        <v>10</v>
      </c>
      <c r="D55" s="45">
        <f>'5 H Y H.A. Y GGII'!C20</f>
        <v>37</v>
      </c>
      <c r="E55" s="33"/>
    </row>
    <row r="56" spans="1:5" ht="19.5">
      <c r="A56" s="42" t="str">
        <f>'5 H Y H.A. Y GGII'!A21</f>
        <v>VAZQUEZ BENICIO</v>
      </c>
      <c r="B56" s="43" t="str">
        <f>'5 H Y H.A. Y GGII'!B21</f>
        <v>NGC</v>
      </c>
      <c r="C56" s="44" t="s">
        <v>10</v>
      </c>
      <c r="D56" s="45">
        <f>'5 H Y H.A. Y GGII'!C21</f>
        <v>38</v>
      </c>
      <c r="E56" s="33"/>
    </row>
    <row r="57" spans="1:5" ht="19.5">
      <c r="A57" s="42" t="str">
        <f>'5 H Y H.A. Y GGII'!A22</f>
        <v>PORCARO UMA</v>
      </c>
      <c r="B57" s="43" t="str">
        <f>'5 H Y H.A. Y GGII'!B22</f>
        <v>NGC</v>
      </c>
      <c r="C57" s="44" t="s">
        <v>10</v>
      </c>
      <c r="D57" s="45">
        <f>'5 H Y H.A. Y GGII'!C22</f>
        <v>40</v>
      </c>
      <c r="E57" s="33"/>
    </row>
    <row r="58" spans="1:5" ht="19.5">
      <c r="A58" s="42" t="str">
        <f>'5 H Y H.A. Y GGII'!A23</f>
        <v>GUTIERREZ PEDRO</v>
      </c>
      <c r="B58" s="43" t="str">
        <f>'5 H Y H.A. Y GGII'!B23</f>
        <v>NGC</v>
      </c>
      <c r="C58" s="44" t="s">
        <v>10</v>
      </c>
      <c r="D58" s="45">
        <f>'5 H Y H.A. Y GGII'!C23</f>
        <v>40</v>
      </c>
      <c r="E58" s="33"/>
    </row>
    <row r="59" spans="1:5" ht="19.5">
      <c r="A59" s="42" t="str">
        <f>'5 H Y H.A. Y GGII'!A24</f>
        <v>LOPEZ BELTRAN PEDRO</v>
      </c>
      <c r="B59" s="43" t="str">
        <f>'5 H Y H.A. Y GGII'!B24</f>
        <v>CMDP</v>
      </c>
      <c r="C59" s="44" t="s">
        <v>10</v>
      </c>
      <c r="D59" s="45">
        <f>'5 H Y H.A. Y GGII'!C24</f>
        <v>43</v>
      </c>
      <c r="E59" s="33"/>
    </row>
    <row r="60" spans="1:5" ht="19.5">
      <c r="A60" s="42" t="str">
        <f>'5 H Y H.A. Y GGII'!A25</f>
        <v>FARAH JULIAN</v>
      </c>
      <c r="B60" s="43" t="str">
        <f>'5 H Y H.A. Y GGII'!B25</f>
        <v>EVTGC</v>
      </c>
      <c r="C60" s="44" t="s">
        <v>10</v>
      </c>
      <c r="D60" s="45">
        <f>'5 H Y H.A. Y GGII'!C25</f>
        <v>45</v>
      </c>
      <c r="E60" s="33"/>
    </row>
    <row r="61" spans="1:5" ht="19.5">
      <c r="A61" s="42" t="str">
        <f>'5 H Y H.A. Y GGII'!A26</f>
        <v>MURILLO JOAQUIN</v>
      </c>
      <c r="B61" s="43" t="str">
        <f>'5 H Y H.A. Y GGII'!B26</f>
        <v>EVTGC</v>
      </c>
      <c r="C61" s="44" t="s">
        <v>10</v>
      </c>
      <c r="D61" s="45">
        <f>'5 H Y H.A. Y GGII'!C26</f>
        <v>45</v>
      </c>
      <c r="E61" s="33"/>
    </row>
    <row r="62" spans="1:5" ht="19.5">
      <c r="A62" s="42" t="str">
        <f>'5 H Y H.A. Y GGII'!A27</f>
        <v>KOKOGIAN DANTE</v>
      </c>
      <c r="B62" s="43" t="str">
        <f>'5 H Y H.A. Y GGII'!B27</f>
        <v>EVTGC</v>
      </c>
      <c r="C62" s="44" t="s">
        <v>10</v>
      </c>
      <c r="D62" s="45">
        <f>'5 H Y H.A. Y GGII'!C27</f>
        <v>45</v>
      </c>
      <c r="E62" s="33"/>
    </row>
    <row r="63" spans="1:5" ht="19.5">
      <c r="A63" s="42" t="str">
        <f>'5 H Y H.A. Y GGII'!A28</f>
        <v>FERNANDEZ ELISA</v>
      </c>
      <c r="B63" s="43" t="str">
        <f>'5 H Y H.A. Y GGII'!B28</f>
        <v>NGC</v>
      </c>
      <c r="C63" s="44" t="s">
        <v>10</v>
      </c>
      <c r="D63" s="45">
        <f>'5 H Y H.A. Y GGII'!C28</f>
        <v>45</v>
      </c>
      <c r="E63" s="33"/>
    </row>
    <row r="64" spans="1:5" ht="19.5">
      <c r="A64" s="42" t="str">
        <f>'5 H Y H.A. Y GGII'!A29</f>
        <v>IBARRA LISANDRO</v>
      </c>
      <c r="B64" s="43" t="str">
        <f>'5 H Y H.A. Y GGII'!B29</f>
        <v>NGC</v>
      </c>
      <c r="C64" s="44" t="s">
        <v>10</v>
      </c>
      <c r="D64" s="45">
        <f>'5 H Y H.A. Y GGII'!C29</f>
        <v>46</v>
      </c>
      <c r="E64" s="33"/>
    </row>
    <row r="65" spans="1:5" ht="19.5">
      <c r="A65" s="42" t="str">
        <f>'5 H Y H.A. Y GGII'!A30</f>
        <v>ASTESANO FERMIN</v>
      </c>
      <c r="B65" s="43" t="str">
        <f>'5 H Y H.A. Y GGII'!B30</f>
        <v>NGC</v>
      </c>
      <c r="C65" s="44" t="s">
        <v>10</v>
      </c>
      <c r="D65" s="45">
        <f>'5 H Y H.A. Y GGII'!C30</f>
        <v>46</v>
      </c>
      <c r="E65" s="33"/>
    </row>
    <row r="66" spans="1:5" ht="19.5">
      <c r="A66" s="42" t="str">
        <f>'5 H Y H.A. Y GGII'!A31</f>
        <v>GIORGETTI TEO</v>
      </c>
      <c r="B66" s="43" t="str">
        <f>'5 H Y H.A. Y GGII'!B31</f>
        <v>NGC</v>
      </c>
      <c r="C66" s="44" t="s">
        <v>10</v>
      </c>
      <c r="D66" s="45">
        <f>'5 H Y H.A. Y GGII'!C31</f>
        <v>48</v>
      </c>
      <c r="E66" s="33"/>
    </row>
    <row r="67" spans="1:5" ht="19.5">
      <c r="A67" s="42" t="str">
        <f>'5 H Y H.A. Y GGII'!A32</f>
        <v>JUANO BARLETTA</v>
      </c>
      <c r="B67" s="43" t="str">
        <f>'5 H Y H.A. Y GGII'!B32</f>
        <v>NGC</v>
      </c>
      <c r="C67" s="44" t="s">
        <v>10</v>
      </c>
      <c r="D67" s="45">
        <f>'5 H Y H.A. Y GGII'!C32</f>
        <v>49</v>
      </c>
      <c r="E67" s="33"/>
    </row>
    <row r="68" spans="1:5" ht="19.5">
      <c r="A68" s="42" t="str">
        <f>'5 H Y H.A. Y GGII'!A33</f>
        <v>JARQUE VIOLETA</v>
      </c>
      <c r="B68" s="43" t="str">
        <f>'5 H Y H.A. Y GGII'!B33</f>
        <v>EVTGC</v>
      </c>
      <c r="C68" s="44" t="s">
        <v>10</v>
      </c>
      <c r="D68" s="45">
        <f>'5 H Y H.A. Y GGII'!C33</f>
        <v>50</v>
      </c>
      <c r="E68" s="33"/>
    </row>
    <row r="69" spans="1:5" ht="19.5">
      <c r="A69" s="42" t="str">
        <f>'5 H Y H.A. Y GGII'!A34</f>
        <v>FARAH ALBERTINA</v>
      </c>
      <c r="B69" s="43" t="str">
        <f>'5 H Y H.A. Y GGII'!B34</f>
        <v>EVTGC</v>
      </c>
      <c r="C69" s="44" t="s">
        <v>10</v>
      </c>
      <c r="D69" s="45">
        <f>'5 H Y H.A. Y GGII'!C34</f>
        <v>50</v>
      </c>
      <c r="E69" s="33"/>
    </row>
    <row r="70" spans="1:5" ht="19.5">
      <c r="A70" s="42" t="str">
        <f>'5 H Y H.A. Y GGII'!A35</f>
        <v>SALANUEVA JULIETA</v>
      </c>
      <c r="B70" s="43" t="str">
        <f>'5 H Y H.A. Y GGII'!B35</f>
        <v>EVTGC</v>
      </c>
      <c r="C70" s="44" t="s">
        <v>10</v>
      </c>
      <c r="D70" s="45">
        <f>'5 H Y H.A. Y GGII'!C35</f>
        <v>50</v>
      </c>
      <c r="E70" s="33"/>
    </row>
    <row r="71" spans="1:5" ht="19.5">
      <c r="A71" s="42" t="str">
        <f>'5 H Y H.A. Y GGII'!A36</f>
        <v>KOKOGIAN JAZMIN</v>
      </c>
      <c r="B71" s="43" t="str">
        <f>'5 H Y H.A. Y GGII'!B36</f>
        <v>EVTGC</v>
      </c>
      <c r="C71" s="44" t="s">
        <v>10</v>
      </c>
      <c r="D71" s="45">
        <f>'5 H Y H.A. Y GGII'!C36</f>
        <v>50</v>
      </c>
      <c r="E71" s="33"/>
    </row>
    <row r="72" spans="1:5" ht="19.5">
      <c r="A72" s="42" t="str">
        <f>'5 H Y H.A. Y GGII'!A37</f>
        <v>PORCEL RENZO</v>
      </c>
      <c r="B72" s="43" t="str">
        <f>'5 H Y H.A. Y GGII'!B37</f>
        <v>SPGC</v>
      </c>
      <c r="C72" s="44" t="s">
        <v>10</v>
      </c>
      <c r="D72" s="45">
        <f>'5 H Y H.A. Y GGII'!C37</f>
        <v>50</v>
      </c>
      <c r="E72" s="33"/>
    </row>
    <row r="73" spans="1:5" ht="19.5">
      <c r="A73" s="42" t="str">
        <f>'5 H Y H.A. Y GGII'!A38</f>
        <v>VALENTIN DIACZUN</v>
      </c>
      <c r="B73" s="43" t="str">
        <f>'5 H Y H.A. Y GGII'!B38</f>
        <v>MDPGC</v>
      </c>
      <c r="C73" s="44" t="s">
        <v>10</v>
      </c>
      <c r="D73" s="45">
        <f>'5 H Y H.A. Y GGII'!C38</f>
        <v>51</v>
      </c>
      <c r="E73" s="33"/>
    </row>
    <row r="74" spans="1:5" ht="19.5">
      <c r="A74" s="42" t="str">
        <f>'5 H Y H.A. Y GGII'!A39</f>
        <v>ULISES BASUALDO</v>
      </c>
      <c r="B74" s="43" t="str">
        <f>'5 H Y H.A. Y GGII'!B39</f>
        <v>MDPGC</v>
      </c>
      <c r="C74" s="44" t="s">
        <v>10</v>
      </c>
      <c r="D74" s="45">
        <f>'5 H Y H.A. Y GGII'!C39</f>
        <v>51</v>
      </c>
      <c r="E74" s="33"/>
    </row>
    <row r="75" spans="1:5" ht="19.5">
      <c r="A75" s="42" t="str">
        <f>'5 H Y H.A. Y GGII'!A40</f>
        <v>RIVERA JUAN</v>
      </c>
      <c r="B75" s="43" t="str">
        <f>'5 H Y H.A. Y GGII'!B40</f>
        <v>MDPGC</v>
      </c>
      <c r="C75" s="44" t="s">
        <v>10</v>
      </c>
      <c r="D75" s="45">
        <f>'5 H Y H.A. Y GGII'!C40</f>
        <v>51</v>
      </c>
      <c r="E75" s="33"/>
    </row>
    <row r="76" spans="1:5" ht="19.5">
      <c r="A76" s="42" t="str">
        <f>'5 H Y H.A. Y GGII'!A41</f>
        <v>BAUTISTA LERENA</v>
      </c>
      <c r="B76" s="43" t="str">
        <f>'5 H Y H.A. Y GGII'!B41</f>
        <v>MDPGC</v>
      </c>
      <c r="C76" s="44" t="s">
        <v>10</v>
      </c>
      <c r="D76" s="45">
        <f>'5 H Y H.A. Y GGII'!C41</f>
        <v>51</v>
      </c>
      <c r="E76" s="33"/>
    </row>
    <row r="77" spans="1:5" ht="20.25" thickBot="1">
      <c r="A77" s="84"/>
      <c r="B77" s="55"/>
      <c r="C77" s="56"/>
      <c r="D77" s="85"/>
      <c r="E77" s="33"/>
    </row>
    <row r="78" spans="1:5" ht="20.25" thickBot="1">
      <c r="A78" s="204" t="s">
        <v>133</v>
      </c>
      <c r="B78" s="205" t="str">
        <f>'5 H Y H.A. Y GGII'!B34</f>
        <v>EVTGC</v>
      </c>
      <c r="C78" s="205" t="s">
        <v>10</v>
      </c>
      <c r="D78" s="206">
        <f>'5 H Y H.A. Y GGII'!C34</f>
        <v>50</v>
      </c>
      <c r="E78" s="33"/>
    </row>
    <row r="79" spans="1:5" ht="20.25" thickBot="1">
      <c r="A79" s="4" t="str">
        <f>'5 H Y H.A. Y GGII'!A44</f>
        <v>JUGADOR</v>
      </c>
      <c r="B79" s="4" t="str">
        <f>'5 H Y H.A. Y GGII'!B44</f>
        <v>CLUB</v>
      </c>
      <c r="C79" s="47" t="s">
        <v>10</v>
      </c>
      <c r="D79" s="4" t="str">
        <f>'5 H Y H.A. Y GGII'!C44</f>
        <v>TOTAL</v>
      </c>
      <c r="E79" s="33"/>
    </row>
    <row r="80" spans="1:5" ht="19.5">
      <c r="A80" s="42" t="str">
        <f>'5 H Y H.A. Y GGII'!A45</f>
        <v>SORIBA DELFINA</v>
      </c>
      <c r="B80" s="43" t="str">
        <f>'5 H Y H.A. Y GGII'!B45</f>
        <v>CMDP</v>
      </c>
      <c r="C80" s="44" t="s">
        <v>10</v>
      </c>
      <c r="D80" s="45">
        <f>'5 H Y H.A. Y GGII'!C45</f>
        <v>44</v>
      </c>
      <c r="E80" s="33"/>
    </row>
    <row r="81" spans="1:5" ht="19.5" thickBot="1">
      <c r="E81" s="33"/>
    </row>
    <row r="82" spans="1:5" ht="19.5">
      <c r="A82" s="192" t="s">
        <v>214</v>
      </c>
      <c r="B82" s="193"/>
      <c r="C82" s="193"/>
      <c r="D82" s="194"/>
      <c r="E82" s="33"/>
    </row>
    <row r="83" spans="1:5" ht="20.25" thickBot="1">
      <c r="A83" s="201" t="s">
        <v>213</v>
      </c>
      <c r="B83" s="202"/>
      <c r="C83" s="202"/>
      <c r="D83" s="203"/>
      <c r="E83" s="33"/>
    </row>
    <row r="84" spans="1:5" ht="19.5" thickBot="1">
      <c r="A84" s="198" t="s">
        <v>221</v>
      </c>
      <c r="B84" s="199"/>
      <c r="C84" s="199"/>
      <c r="D84" s="200"/>
      <c r="E84" s="33"/>
    </row>
    <row r="85" spans="1:5">
      <c r="E85" s="33"/>
    </row>
    <row r="86" spans="1:5">
      <c r="E86" s="33"/>
    </row>
    <row r="87" spans="1:5">
      <c r="E87" s="33"/>
    </row>
    <row r="88" spans="1:5">
      <c r="E88" s="33"/>
    </row>
    <row r="89" spans="1:5">
      <c r="E89" s="33"/>
    </row>
    <row r="90" spans="1:5">
      <c r="E90" s="33"/>
    </row>
    <row r="91" spans="1:5">
      <c r="E91" s="33"/>
    </row>
    <row r="92" spans="1:5">
      <c r="E92" s="33"/>
    </row>
    <row r="93" spans="1:5">
      <c r="E93" s="33"/>
    </row>
    <row r="94" spans="1:5">
      <c r="E94" s="33"/>
    </row>
    <row r="95" spans="1:5">
      <c r="E95" s="33"/>
    </row>
    <row r="96" spans="1:5">
      <c r="E96" s="33"/>
    </row>
    <row r="97" spans="5:5">
      <c r="E97" s="33"/>
    </row>
    <row r="98" spans="5:5">
      <c r="E98" s="33"/>
    </row>
    <row r="99" spans="5:5">
      <c r="E99" s="33"/>
    </row>
    <row r="100" spans="5:5">
      <c r="E100" s="33"/>
    </row>
    <row r="101" spans="5:5">
      <c r="E101" s="33"/>
    </row>
    <row r="102" spans="5:5">
      <c r="E102" s="33"/>
    </row>
    <row r="103" spans="5:5">
      <c r="E103" s="33"/>
    </row>
    <row r="104" spans="5:5">
      <c r="E104" s="33"/>
    </row>
    <row r="105" spans="5:5">
      <c r="E105" s="33"/>
    </row>
    <row r="106" spans="5:5">
      <c r="E106" s="33"/>
    </row>
    <row r="107" spans="5:5">
      <c r="E107" s="33"/>
    </row>
    <row r="108" spans="5:5">
      <c r="E108" s="33"/>
    </row>
    <row r="109" spans="5:5">
      <c r="E109" s="33"/>
    </row>
    <row r="110" spans="5:5">
      <c r="E110" s="33"/>
    </row>
    <row r="111" spans="5:5">
      <c r="E111" s="33"/>
    </row>
    <row r="112" spans="5:5">
      <c r="E112" s="33"/>
    </row>
    <row r="113" spans="5:5">
      <c r="E113" s="33"/>
    </row>
    <row r="114" spans="5:5">
      <c r="E114" s="33"/>
    </row>
    <row r="115" spans="5:5">
      <c r="E115" s="33"/>
    </row>
    <row r="116" spans="5:5">
      <c r="E116" s="33"/>
    </row>
    <row r="117" spans="5:5">
      <c r="E117" s="33"/>
    </row>
    <row r="118" spans="5:5">
      <c r="E118" s="33"/>
    </row>
    <row r="119" spans="5:5">
      <c r="E119" s="33"/>
    </row>
    <row r="120" spans="5:5">
      <c r="E120" s="33"/>
    </row>
    <row r="121" spans="5:5">
      <c r="E121" s="33"/>
    </row>
    <row r="122" spans="5:5">
      <c r="E122" s="33"/>
    </row>
    <row r="123" spans="5:5">
      <c r="E123" s="33"/>
    </row>
    <row r="124" spans="5:5">
      <c r="E124" s="33"/>
    </row>
    <row r="125" spans="5:5">
      <c r="E125" s="33"/>
    </row>
    <row r="126" spans="5:5">
      <c r="E126" s="33"/>
    </row>
    <row r="127" spans="5:5">
      <c r="E127" s="33"/>
    </row>
    <row r="128" spans="5:5">
      <c r="E128" s="33"/>
    </row>
    <row r="129" spans="5:5">
      <c r="E129" s="33"/>
    </row>
    <row r="130" spans="5:5">
      <c r="E130" s="33"/>
    </row>
    <row r="131" spans="5:5">
      <c r="E131" s="33"/>
    </row>
    <row r="132" spans="5:5">
      <c r="E132" s="33"/>
    </row>
    <row r="133" spans="5:5">
      <c r="E133" s="33"/>
    </row>
    <row r="134" spans="5:5">
      <c r="E134" s="33"/>
    </row>
    <row r="135" spans="5:5">
      <c r="E135" s="33"/>
    </row>
    <row r="136" spans="5:5">
      <c r="E136" s="33"/>
    </row>
    <row r="137" spans="5:5">
      <c r="E137" s="33"/>
    </row>
    <row r="138" spans="5:5">
      <c r="E138" s="33"/>
    </row>
    <row r="139" spans="5:5">
      <c r="E139" s="33"/>
    </row>
    <row r="140" spans="5:5">
      <c r="E140" s="33"/>
    </row>
    <row r="141" spans="5:5">
      <c r="E141" s="33"/>
    </row>
    <row r="142" spans="5:5">
      <c r="E142" s="33"/>
    </row>
    <row r="143" spans="5:5">
      <c r="E143" s="33"/>
    </row>
    <row r="144" spans="5:5">
      <c r="E144" s="33"/>
    </row>
    <row r="145" spans="5:5">
      <c r="E145" s="33"/>
    </row>
    <row r="146" spans="5:5">
      <c r="E146" s="33"/>
    </row>
    <row r="147" spans="5:5">
      <c r="E147" s="33"/>
    </row>
    <row r="148" spans="5:5">
      <c r="E148" s="33"/>
    </row>
    <row r="149" spans="5:5">
      <c r="E149" s="33"/>
    </row>
    <row r="150" spans="5:5">
      <c r="E150" s="33"/>
    </row>
    <row r="151" spans="5:5">
      <c r="E151" s="33"/>
    </row>
    <row r="152" spans="5:5">
      <c r="E152" s="33"/>
    </row>
    <row r="153" spans="5:5">
      <c r="E153" s="33"/>
    </row>
    <row r="154" spans="5:5">
      <c r="E154" s="33"/>
    </row>
    <row r="155" spans="5:5">
      <c r="E155" s="33"/>
    </row>
  </sheetData>
  <mergeCells count="18">
    <mergeCell ref="A28:D28"/>
    <mergeCell ref="A33:D33"/>
    <mergeCell ref="A38:D38"/>
    <mergeCell ref="A6:D6"/>
    <mergeCell ref="A8:D8"/>
    <mergeCell ref="A13:D13"/>
    <mergeCell ref="A18:D18"/>
    <mergeCell ref="A23:D23"/>
    <mergeCell ref="A1:D1"/>
    <mergeCell ref="A2:D2"/>
    <mergeCell ref="A3:D3"/>
    <mergeCell ref="A4:D4"/>
    <mergeCell ref="A5:D5"/>
    <mergeCell ref="A82:D82"/>
    <mergeCell ref="A84:D84"/>
    <mergeCell ref="A83:D83"/>
    <mergeCell ref="A78:D78"/>
    <mergeCell ref="A43:D43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baseColWidth="10" defaultRowHeight="12.75"/>
  <cols>
    <col min="1" max="1" width="35.140625" bestFit="1" customWidth="1"/>
    <col min="2" max="3" width="9.140625" style="111" bestFit="1" customWidth="1"/>
    <col min="4" max="4" width="12.85546875" style="111" bestFit="1" customWidth="1"/>
    <col min="5" max="5" width="8.7109375" style="111" bestFit="1" customWidth="1"/>
    <col min="6" max="6" width="7.5703125" bestFit="1" customWidth="1"/>
    <col min="7" max="7" width="7.5703125" customWidth="1"/>
    <col min="8" max="8" width="10.5703125" bestFit="1" customWidth="1"/>
  </cols>
  <sheetData>
    <row r="1" spans="1:8">
      <c r="B1" s="214" t="s">
        <v>153</v>
      </c>
      <c r="C1" s="214"/>
      <c r="D1" s="214"/>
      <c r="E1" s="214"/>
    </row>
    <row r="2" spans="1:8" s="109" customFormat="1" ht="15">
      <c r="A2" s="107" t="s">
        <v>9</v>
      </c>
      <c r="B2" s="108" t="s">
        <v>151</v>
      </c>
      <c r="C2" s="108" t="s">
        <v>152</v>
      </c>
      <c r="D2" s="108" t="s">
        <v>157</v>
      </c>
      <c r="E2" s="108" t="s">
        <v>156</v>
      </c>
      <c r="F2" s="108" t="s">
        <v>154</v>
      </c>
      <c r="G2" s="108" t="s">
        <v>68</v>
      </c>
      <c r="H2" s="108" t="s">
        <v>155</v>
      </c>
    </row>
    <row r="3" spans="1:8">
      <c r="A3" s="110" t="s">
        <v>149</v>
      </c>
      <c r="B3" s="112">
        <v>1</v>
      </c>
      <c r="C3" s="112">
        <v>0</v>
      </c>
      <c r="D3" s="112">
        <v>0</v>
      </c>
      <c r="E3" s="112">
        <v>0</v>
      </c>
      <c r="F3" s="112">
        <v>0</v>
      </c>
      <c r="G3" s="112">
        <v>0</v>
      </c>
      <c r="H3" s="112">
        <f t="shared" ref="H3:H11" si="0">SUM(B3:G3)</f>
        <v>1</v>
      </c>
    </row>
    <row r="4" spans="1:8">
      <c r="A4" s="110" t="s">
        <v>148</v>
      </c>
      <c r="B4" s="112">
        <v>0</v>
      </c>
      <c r="C4" s="112">
        <v>1</v>
      </c>
      <c r="D4" s="112">
        <v>0</v>
      </c>
      <c r="E4" s="112">
        <v>0</v>
      </c>
      <c r="F4" s="112">
        <v>0</v>
      </c>
      <c r="G4" s="112">
        <v>1</v>
      </c>
      <c r="H4" s="112">
        <f t="shared" si="0"/>
        <v>2</v>
      </c>
    </row>
    <row r="5" spans="1:8">
      <c r="A5" s="110" t="s">
        <v>146</v>
      </c>
      <c r="B5" s="112">
        <v>2</v>
      </c>
      <c r="C5" s="112">
        <v>1</v>
      </c>
      <c r="D5" s="112">
        <v>0</v>
      </c>
      <c r="E5" s="112">
        <v>0</v>
      </c>
      <c r="F5" s="112">
        <v>0</v>
      </c>
      <c r="G5" s="112">
        <v>0</v>
      </c>
      <c r="H5" s="112">
        <f t="shared" si="0"/>
        <v>3</v>
      </c>
    </row>
    <row r="6" spans="1:8">
      <c r="A6" s="110" t="s">
        <v>147</v>
      </c>
      <c r="B6" s="112">
        <v>1</v>
      </c>
      <c r="C6" s="112">
        <v>5</v>
      </c>
      <c r="D6" s="112">
        <v>0</v>
      </c>
      <c r="E6" s="112">
        <v>0</v>
      </c>
      <c r="F6" s="112">
        <v>0</v>
      </c>
      <c r="G6" s="112">
        <v>3</v>
      </c>
      <c r="H6" s="112">
        <f t="shared" si="0"/>
        <v>9</v>
      </c>
    </row>
    <row r="7" spans="1:8">
      <c r="A7" s="110" t="s">
        <v>150</v>
      </c>
      <c r="B7" s="112">
        <v>6</v>
      </c>
      <c r="C7" s="112">
        <v>7</v>
      </c>
      <c r="D7" s="112">
        <v>0</v>
      </c>
      <c r="E7" s="112">
        <v>9</v>
      </c>
      <c r="F7" s="112">
        <v>0</v>
      </c>
      <c r="G7" s="112">
        <v>0</v>
      </c>
      <c r="H7" s="112">
        <f t="shared" si="0"/>
        <v>22</v>
      </c>
    </row>
    <row r="8" spans="1:8">
      <c r="A8" s="110" t="s">
        <v>145</v>
      </c>
      <c r="B8" s="112">
        <v>9</v>
      </c>
      <c r="C8" s="112">
        <v>9</v>
      </c>
      <c r="D8" s="112">
        <v>1</v>
      </c>
      <c r="E8" s="112">
        <v>3</v>
      </c>
      <c r="F8" s="112">
        <v>0</v>
      </c>
      <c r="G8" s="112">
        <v>1</v>
      </c>
      <c r="H8" s="112">
        <f t="shared" si="0"/>
        <v>23</v>
      </c>
    </row>
    <row r="9" spans="1:8">
      <c r="A9" s="110" t="s">
        <v>143</v>
      </c>
      <c r="B9" s="112">
        <v>5</v>
      </c>
      <c r="C9" s="112">
        <v>7</v>
      </c>
      <c r="D9" s="112">
        <v>3</v>
      </c>
      <c r="E9" s="112">
        <v>4</v>
      </c>
      <c r="F9" s="112">
        <v>0</v>
      </c>
      <c r="G9" s="112">
        <v>4</v>
      </c>
      <c r="H9" s="112">
        <f t="shared" si="0"/>
        <v>23</v>
      </c>
    </row>
    <row r="10" spans="1:8">
      <c r="A10" s="110" t="s">
        <v>142</v>
      </c>
      <c r="B10" s="112">
        <v>13</v>
      </c>
      <c r="C10" s="112">
        <v>12</v>
      </c>
      <c r="D10" s="112">
        <v>0</v>
      </c>
      <c r="E10" s="112">
        <v>1</v>
      </c>
      <c r="F10" s="112">
        <v>1</v>
      </c>
      <c r="G10" s="112">
        <v>0</v>
      </c>
      <c r="H10" s="112">
        <f t="shared" si="0"/>
        <v>27</v>
      </c>
    </row>
    <row r="11" spans="1:8" ht="13.5" thickBot="1">
      <c r="A11" s="110" t="s">
        <v>144</v>
      </c>
      <c r="B11" s="112">
        <v>10</v>
      </c>
      <c r="C11" s="112">
        <v>4</v>
      </c>
      <c r="D11" s="112">
        <v>0</v>
      </c>
      <c r="E11" s="112">
        <v>15</v>
      </c>
      <c r="F11" s="112">
        <v>0</v>
      </c>
      <c r="G11" s="112">
        <v>1</v>
      </c>
      <c r="H11" s="163">
        <f t="shared" si="0"/>
        <v>30</v>
      </c>
    </row>
    <row r="12" spans="1:8" ht="13.5" thickBot="1">
      <c r="H12" s="164">
        <f>SUM(H3:H11)</f>
        <v>140</v>
      </c>
    </row>
    <row r="13" spans="1:8" ht="15">
      <c r="A13" s="114" t="s">
        <v>158</v>
      </c>
      <c r="B13" s="113">
        <f>SUM(B3:B11)</f>
        <v>47</v>
      </c>
      <c r="C13" s="113">
        <f>SUM(C3:C11)</f>
        <v>46</v>
      </c>
      <c r="D13" s="113">
        <f>SUM(D3:D11)</f>
        <v>4</v>
      </c>
      <c r="E13" s="113">
        <f>SUM(E3:E11)</f>
        <v>32</v>
      </c>
      <c r="F13" s="113">
        <f>SUM(F3:F11)</f>
        <v>1</v>
      </c>
      <c r="G13" s="113">
        <f>SUM(B13:F13)</f>
        <v>130</v>
      </c>
    </row>
  </sheetData>
  <sortState ref="A3:H11">
    <sortCondition ref="H3:H11"/>
  </sortState>
  <mergeCells count="1">
    <mergeCell ref="B1:E1"/>
  </mergeCells>
  <printOptions horizontalCentered="1" verticalCentered="1"/>
  <pageMargins left="0" right="0" top="0" bottom="0" header="0" footer="0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zoomScale="70" zoomScaleNormal="70" workbookViewId="0">
      <selection activeCell="P12" sqref="P12"/>
    </sheetView>
  </sheetViews>
  <sheetFormatPr baseColWidth="10" defaultRowHeight="18.75"/>
  <cols>
    <col min="1" max="1" width="38.28515625" style="1" customWidth="1"/>
    <col min="2" max="2" width="8.28515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9" ht="30.75">
      <c r="A1" s="174" t="str">
        <f>JUV!A1</f>
        <v>4° EDICION COPA GRAN MAESTRO</v>
      </c>
      <c r="B1" s="174"/>
      <c r="C1" s="174"/>
      <c r="D1" s="174"/>
      <c r="E1" s="174"/>
      <c r="F1" s="174"/>
      <c r="G1" s="174"/>
      <c r="H1" s="174"/>
    </row>
    <row r="2" spans="1:9" ht="23.25">
      <c r="A2" s="178" t="str">
        <f>JUV!A2</f>
        <v>1° TORNEO VIRTUAL</v>
      </c>
      <c r="B2" s="178"/>
      <c r="C2" s="178"/>
      <c r="D2" s="178"/>
      <c r="E2" s="178"/>
      <c r="F2" s="178"/>
      <c r="G2" s="178"/>
      <c r="H2" s="178"/>
    </row>
    <row r="3" spans="1:9" ht="19.5">
      <c r="A3" s="175" t="s">
        <v>7</v>
      </c>
      <c r="B3" s="175"/>
      <c r="C3" s="175"/>
      <c r="D3" s="175"/>
      <c r="E3" s="175"/>
      <c r="F3" s="175"/>
      <c r="G3" s="175"/>
      <c r="H3" s="175"/>
    </row>
    <row r="4" spans="1:9" ht="26.25">
      <c r="A4" s="176" t="s">
        <v>11</v>
      </c>
      <c r="B4" s="176"/>
      <c r="C4" s="176"/>
      <c r="D4" s="176"/>
      <c r="E4" s="176"/>
      <c r="F4" s="176"/>
      <c r="G4" s="176"/>
      <c r="H4" s="176"/>
    </row>
    <row r="5" spans="1:9" ht="19.5">
      <c r="A5" s="177" t="str">
        <f>JUV!A5</f>
        <v>DOS VUELTAS DE 9 HOYOS MEDAL PLAY</v>
      </c>
      <c r="B5" s="177"/>
      <c r="C5" s="177"/>
      <c r="D5" s="177"/>
      <c r="E5" s="177"/>
      <c r="F5" s="177"/>
      <c r="G5" s="177"/>
      <c r="H5" s="177"/>
    </row>
    <row r="6" spans="1:9" ht="19.5">
      <c r="A6" s="173" t="str">
        <f>JUV!A6</f>
        <v>JULIO / AGOSTO 2020</v>
      </c>
      <c r="B6" s="173"/>
      <c r="C6" s="173"/>
      <c r="D6" s="173"/>
      <c r="E6" s="173"/>
      <c r="F6" s="173"/>
      <c r="G6" s="173"/>
      <c r="H6" s="173"/>
    </row>
    <row r="7" spans="1:9" ht="19.5">
      <c r="A7" s="71"/>
      <c r="B7" s="71"/>
      <c r="C7" s="71"/>
      <c r="D7" s="71"/>
      <c r="E7" s="71"/>
      <c r="F7" s="71"/>
      <c r="G7" s="71"/>
      <c r="H7" s="71"/>
    </row>
    <row r="8" spans="1:9" ht="20.25" thickBot="1">
      <c r="A8" s="185" t="str">
        <f>JUV!A8</f>
        <v>BOCHAS BLANCAS</v>
      </c>
      <c r="B8" s="185"/>
      <c r="C8" s="185"/>
      <c r="D8" s="185"/>
      <c r="E8" s="185"/>
      <c r="F8" s="185"/>
      <c r="G8" s="185"/>
      <c r="H8" s="185"/>
    </row>
    <row r="9" spans="1:9" ht="20.25" thickBot="1">
      <c r="A9" s="186" t="s">
        <v>25</v>
      </c>
      <c r="B9" s="187"/>
      <c r="C9" s="187"/>
      <c r="D9" s="187"/>
      <c r="E9" s="187"/>
      <c r="F9" s="187"/>
      <c r="G9" s="187"/>
      <c r="H9" s="188"/>
    </row>
    <row r="10" spans="1:9" s="3" customFormat="1" ht="20.25" thickBot="1">
      <c r="A10" s="4" t="s">
        <v>0</v>
      </c>
      <c r="B10" s="6" t="s">
        <v>9</v>
      </c>
      <c r="C10" s="6" t="s">
        <v>19</v>
      </c>
      <c r="D10" s="4" t="s">
        <v>1</v>
      </c>
      <c r="E10" s="4" t="s">
        <v>2</v>
      </c>
      <c r="F10" s="16" t="s">
        <v>3</v>
      </c>
      <c r="G10" s="15" t="s">
        <v>4</v>
      </c>
      <c r="H10" s="17" t="s">
        <v>5</v>
      </c>
    </row>
    <row r="11" spans="1:9" ht="20.25" thickBot="1">
      <c r="A11" s="29" t="s">
        <v>105</v>
      </c>
      <c r="B11" s="50" t="s">
        <v>102</v>
      </c>
      <c r="C11" s="51">
        <v>37467</v>
      </c>
      <c r="D11" s="82">
        <v>5</v>
      </c>
      <c r="E11" s="27">
        <v>39</v>
      </c>
      <c r="F11" s="27">
        <v>39</v>
      </c>
      <c r="G11" s="19">
        <f>SUM(E11:F11)</f>
        <v>78</v>
      </c>
      <c r="H11" s="18">
        <f>SUM(G11-D11)</f>
        <v>73</v>
      </c>
      <c r="I11" s="24" t="s">
        <v>15</v>
      </c>
    </row>
    <row r="12" spans="1:9" ht="20.25" thickBot="1">
      <c r="A12" s="29" t="s">
        <v>136</v>
      </c>
      <c r="B12" s="50" t="s">
        <v>135</v>
      </c>
      <c r="C12" s="51">
        <v>38332</v>
      </c>
      <c r="D12" s="31">
        <v>10</v>
      </c>
      <c r="E12" s="27">
        <v>41</v>
      </c>
      <c r="F12" s="32">
        <v>43</v>
      </c>
      <c r="G12" s="19">
        <f>SUM(E12:F12)</f>
        <v>84</v>
      </c>
      <c r="H12" s="18">
        <f>SUM(G12-D12)</f>
        <v>74</v>
      </c>
      <c r="I12" s="24" t="s">
        <v>16</v>
      </c>
    </row>
    <row r="13" spans="1:9" ht="20.25" thickBot="1">
      <c r="A13" s="29" t="s">
        <v>48</v>
      </c>
      <c r="B13" s="50" t="s">
        <v>66</v>
      </c>
      <c r="C13" s="51">
        <v>37476</v>
      </c>
      <c r="D13" s="31">
        <v>18</v>
      </c>
      <c r="E13" s="27">
        <f>7+5+6+5+5+6+4+5+6</f>
        <v>49</v>
      </c>
      <c r="F13" s="32">
        <f>5+6+5+5+6+5+5+4+5</f>
        <v>46</v>
      </c>
      <c r="G13" s="19">
        <f>SUM(E13:F13)</f>
        <v>95</v>
      </c>
      <c r="H13" s="18">
        <f>SUM(G13-D13)</f>
        <v>77</v>
      </c>
      <c r="I13" s="24" t="s">
        <v>40</v>
      </c>
    </row>
    <row r="14" spans="1:9" ht="19.5">
      <c r="A14" s="29" t="s">
        <v>47</v>
      </c>
      <c r="B14" s="50" t="s">
        <v>66</v>
      </c>
      <c r="C14" s="51">
        <v>37832</v>
      </c>
      <c r="D14" s="31">
        <v>4</v>
      </c>
      <c r="E14" s="27">
        <f>5+4+4+7+6+4+3+4+4</f>
        <v>41</v>
      </c>
      <c r="F14" s="32">
        <f>4+6+4+5+5+3+5+3+3+4</f>
        <v>42</v>
      </c>
      <c r="G14" s="19">
        <f>SUM(E14:F14)</f>
        <v>83</v>
      </c>
      <c r="H14" s="18">
        <f>SUM(G14-D14)</f>
        <v>79</v>
      </c>
    </row>
    <row r="15" spans="1:9" ht="20.25" thickBot="1">
      <c r="A15" s="123" t="s">
        <v>106</v>
      </c>
      <c r="B15" s="124" t="s">
        <v>102</v>
      </c>
      <c r="C15" s="140">
        <v>37467</v>
      </c>
      <c r="D15" s="141">
        <v>2</v>
      </c>
      <c r="E15" s="142">
        <v>45</v>
      </c>
      <c r="F15" s="143">
        <v>36</v>
      </c>
      <c r="G15" s="144">
        <f>SUM(E15:F15)</f>
        <v>81</v>
      </c>
      <c r="H15" s="145">
        <f>SUM(G15-D15)</f>
        <v>79</v>
      </c>
    </row>
  </sheetData>
  <sortState ref="A11:H15">
    <sortCondition ref="H11:H15"/>
    <sortCondition descending="1" ref="D11:D15"/>
  </sortState>
  <mergeCells count="8">
    <mergeCell ref="A8:H8"/>
    <mergeCell ref="A5:H5"/>
    <mergeCell ref="A9:H9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3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9" ht="30.75">
      <c r="A1" s="174" t="str">
        <f>JUV!A1</f>
        <v>4° EDICION COPA GRAN MAESTRO</v>
      </c>
      <c r="B1" s="174"/>
      <c r="C1" s="174"/>
      <c r="D1" s="174"/>
      <c r="E1" s="174"/>
      <c r="F1" s="174"/>
      <c r="G1" s="174"/>
      <c r="H1" s="174"/>
    </row>
    <row r="2" spans="1:9" ht="23.25">
      <c r="A2" s="178" t="str">
        <f>JUV!A2</f>
        <v>1° TORNEO VIRTUAL</v>
      </c>
      <c r="B2" s="178"/>
      <c r="C2" s="178"/>
      <c r="D2" s="178"/>
      <c r="E2" s="178"/>
      <c r="F2" s="178"/>
      <c r="G2" s="178"/>
      <c r="H2" s="178"/>
    </row>
    <row r="3" spans="1:9" ht="19.5">
      <c r="A3" s="175" t="s">
        <v>7</v>
      </c>
      <c r="B3" s="175"/>
      <c r="C3" s="175"/>
      <c r="D3" s="175"/>
      <c r="E3" s="175"/>
      <c r="F3" s="175"/>
      <c r="G3" s="175"/>
      <c r="H3" s="175"/>
    </row>
    <row r="4" spans="1:9" ht="26.25">
      <c r="A4" s="176" t="s">
        <v>11</v>
      </c>
      <c r="B4" s="176"/>
      <c r="C4" s="176"/>
      <c r="D4" s="176"/>
      <c r="E4" s="176"/>
      <c r="F4" s="176"/>
      <c r="G4" s="176"/>
      <c r="H4" s="176"/>
    </row>
    <row r="5" spans="1:9" ht="19.5">
      <c r="A5" s="177" t="str">
        <f>JUV!A5</f>
        <v>DOS VUELTAS DE 9 HOYOS MEDAL PLAY</v>
      </c>
      <c r="B5" s="177"/>
      <c r="C5" s="177"/>
      <c r="D5" s="177"/>
      <c r="E5" s="177"/>
      <c r="F5" s="177"/>
      <c r="G5" s="177"/>
      <c r="H5" s="177"/>
    </row>
    <row r="6" spans="1:9" ht="19.5">
      <c r="A6" s="173" t="str">
        <f>JUV!A6</f>
        <v>JULIO / AGOSTO 2020</v>
      </c>
      <c r="B6" s="173"/>
      <c r="C6" s="173"/>
      <c r="D6" s="173"/>
      <c r="E6" s="173"/>
      <c r="F6" s="173"/>
      <c r="G6" s="173"/>
      <c r="H6" s="173"/>
    </row>
    <row r="7" spans="1:9" ht="9" customHeight="1">
      <c r="A7" s="71"/>
      <c r="B7" s="71"/>
      <c r="C7" s="71"/>
      <c r="D7" s="71"/>
      <c r="E7" s="71"/>
      <c r="F7" s="71"/>
      <c r="G7" s="71"/>
      <c r="H7" s="71"/>
    </row>
    <row r="8" spans="1:9" ht="20.25" thickBot="1">
      <c r="A8" s="185" t="str">
        <f>JUV!A8</f>
        <v>BOCHAS BLANCAS</v>
      </c>
      <c r="B8" s="185"/>
      <c r="C8" s="185"/>
      <c r="D8" s="185"/>
      <c r="E8" s="185"/>
      <c r="F8" s="185"/>
      <c r="G8" s="185"/>
      <c r="H8" s="185"/>
    </row>
    <row r="9" spans="1:9" ht="20.25" thickBot="1">
      <c r="A9" s="186" t="s">
        <v>37</v>
      </c>
      <c r="B9" s="187"/>
      <c r="C9" s="187"/>
      <c r="D9" s="187"/>
      <c r="E9" s="187"/>
      <c r="F9" s="187"/>
      <c r="G9" s="187"/>
      <c r="H9" s="188"/>
    </row>
    <row r="10" spans="1:9" s="3" customFormat="1" ht="20.25" thickBot="1">
      <c r="A10" s="4" t="s">
        <v>0</v>
      </c>
      <c r="B10" s="6" t="s">
        <v>9</v>
      </c>
      <c r="C10" s="6" t="s">
        <v>19</v>
      </c>
      <c r="D10" s="4" t="s">
        <v>1</v>
      </c>
      <c r="E10" s="4" t="s">
        <v>2</v>
      </c>
      <c r="F10" s="16" t="s">
        <v>3</v>
      </c>
      <c r="G10" s="15" t="s">
        <v>4</v>
      </c>
      <c r="H10" s="17" t="s">
        <v>5</v>
      </c>
    </row>
    <row r="11" spans="1:9" ht="20.25" thickBot="1">
      <c r="A11" s="29" t="s">
        <v>193</v>
      </c>
      <c r="B11" s="50" t="s">
        <v>190</v>
      </c>
      <c r="C11" s="51">
        <v>38789</v>
      </c>
      <c r="D11" s="31">
        <v>12</v>
      </c>
      <c r="E11" s="27">
        <f>5+5+4+3+5+5+4+5+5</f>
        <v>41</v>
      </c>
      <c r="F11" s="32">
        <f>5+4+4+4+3+4+5+5+5</f>
        <v>39</v>
      </c>
      <c r="G11" s="19">
        <f t="shared" ref="G11:G31" si="0">SUM(E11:F11)</f>
        <v>80</v>
      </c>
      <c r="H11" s="18">
        <f t="shared" ref="H11:H31" si="1">SUM(G11-D11)</f>
        <v>68</v>
      </c>
      <c r="I11" s="24" t="s">
        <v>15</v>
      </c>
    </row>
    <row r="12" spans="1:9" ht="20.25" thickBot="1">
      <c r="A12" s="29" t="s">
        <v>41</v>
      </c>
      <c r="B12" s="50" t="s">
        <v>42</v>
      </c>
      <c r="C12" s="51">
        <v>39044</v>
      </c>
      <c r="D12" s="31">
        <v>11</v>
      </c>
      <c r="E12" s="27">
        <v>39</v>
      </c>
      <c r="F12" s="32">
        <v>41</v>
      </c>
      <c r="G12" s="19">
        <f t="shared" si="0"/>
        <v>80</v>
      </c>
      <c r="H12" s="18">
        <f t="shared" si="1"/>
        <v>69</v>
      </c>
      <c r="I12" s="24" t="s">
        <v>16</v>
      </c>
    </row>
    <row r="13" spans="1:9" ht="20.25" thickBot="1">
      <c r="A13" s="29" t="s">
        <v>109</v>
      </c>
      <c r="B13" s="50" t="s">
        <v>102</v>
      </c>
      <c r="C13" s="51">
        <v>39105</v>
      </c>
      <c r="D13" s="31">
        <v>7</v>
      </c>
      <c r="E13" s="27">
        <v>39</v>
      </c>
      <c r="F13" s="32">
        <v>38</v>
      </c>
      <c r="G13" s="19">
        <f t="shared" si="0"/>
        <v>77</v>
      </c>
      <c r="H13" s="18">
        <f t="shared" si="1"/>
        <v>70</v>
      </c>
      <c r="I13" s="24" t="s">
        <v>40</v>
      </c>
    </row>
    <row r="14" spans="1:9" ht="19.5">
      <c r="A14" s="29" t="s">
        <v>72</v>
      </c>
      <c r="B14" s="50" t="s">
        <v>74</v>
      </c>
      <c r="C14" s="51">
        <v>39699</v>
      </c>
      <c r="D14" s="31">
        <v>25</v>
      </c>
      <c r="E14" s="27">
        <v>46</v>
      </c>
      <c r="F14" s="32">
        <v>49</v>
      </c>
      <c r="G14" s="19">
        <f t="shared" si="0"/>
        <v>95</v>
      </c>
      <c r="H14" s="18">
        <f t="shared" si="1"/>
        <v>70</v>
      </c>
    </row>
    <row r="15" spans="1:9" ht="18" customHeight="1">
      <c r="A15" s="128" t="s">
        <v>170</v>
      </c>
      <c r="B15" s="149" t="s">
        <v>138</v>
      </c>
      <c r="C15" s="51">
        <v>38872</v>
      </c>
      <c r="D15" s="151">
        <v>18</v>
      </c>
      <c r="E15" s="153">
        <v>45</v>
      </c>
      <c r="F15" s="155">
        <v>44</v>
      </c>
      <c r="G15" s="19">
        <f t="shared" si="0"/>
        <v>89</v>
      </c>
      <c r="H15" s="18">
        <f t="shared" si="1"/>
        <v>71</v>
      </c>
    </row>
    <row r="16" spans="1:9" ht="18" customHeight="1">
      <c r="A16" s="29" t="s">
        <v>194</v>
      </c>
      <c r="B16" s="50" t="s">
        <v>190</v>
      </c>
      <c r="C16" s="51">
        <v>39205</v>
      </c>
      <c r="D16" s="31">
        <v>14</v>
      </c>
      <c r="E16" s="27">
        <f>4+4+4+4+5+6+4+6+6</f>
        <v>43</v>
      </c>
      <c r="F16" s="32">
        <f>6+6+3+7+6+4+6+6</f>
        <v>44</v>
      </c>
      <c r="G16" s="19">
        <f t="shared" si="0"/>
        <v>87</v>
      </c>
      <c r="H16" s="18">
        <f t="shared" si="1"/>
        <v>73</v>
      </c>
    </row>
    <row r="17" spans="1:8" ht="18" customHeight="1">
      <c r="A17" s="29" t="s">
        <v>108</v>
      </c>
      <c r="B17" s="50" t="s">
        <v>102</v>
      </c>
      <c r="C17" s="51">
        <v>38469</v>
      </c>
      <c r="D17" s="31">
        <v>10</v>
      </c>
      <c r="E17" s="27">
        <v>45</v>
      </c>
      <c r="F17" s="32">
        <v>39</v>
      </c>
      <c r="G17" s="19">
        <f t="shared" si="0"/>
        <v>84</v>
      </c>
      <c r="H17" s="18">
        <f t="shared" si="1"/>
        <v>74</v>
      </c>
    </row>
    <row r="18" spans="1:8" ht="18" customHeight="1">
      <c r="A18" s="29" t="s">
        <v>134</v>
      </c>
      <c r="B18" s="50" t="s">
        <v>135</v>
      </c>
      <c r="C18" s="51">
        <v>38715</v>
      </c>
      <c r="D18" s="31">
        <v>11</v>
      </c>
      <c r="E18" s="27">
        <v>42</v>
      </c>
      <c r="F18" s="32">
        <v>43</v>
      </c>
      <c r="G18" s="19">
        <f t="shared" si="0"/>
        <v>85</v>
      </c>
      <c r="H18" s="18">
        <f t="shared" si="1"/>
        <v>74</v>
      </c>
    </row>
    <row r="19" spans="1:8" ht="18" customHeight="1">
      <c r="A19" s="29" t="s">
        <v>71</v>
      </c>
      <c r="B19" s="50" t="s">
        <v>74</v>
      </c>
      <c r="C19" s="51">
        <v>38873</v>
      </c>
      <c r="D19" s="31">
        <v>21</v>
      </c>
      <c r="E19" s="27">
        <v>50</v>
      </c>
      <c r="F19" s="32">
        <v>45</v>
      </c>
      <c r="G19" s="19">
        <f t="shared" si="0"/>
        <v>95</v>
      </c>
      <c r="H19" s="18">
        <f t="shared" si="1"/>
        <v>74</v>
      </c>
    </row>
    <row r="20" spans="1:8" ht="18" customHeight="1">
      <c r="A20" s="128" t="s">
        <v>171</v>
      </c>
      <c r="B20" s="149" t="s">
        <v>138</v>
      </c>
      <c r="C20" s="51">
        <v>39689</v>
      </c>
      <c r="D20" s="151">
        <v>27</v>
      </c>
      <c r="E20" s="153">
        <v>47</v>
      </c>
      <c r="F20" s="155">
        <v>56</v>
      </c>
      <c r="G20" s="19">
        <f t="shared" si="0"/>
        <v>103</v>
      </c>
      <c r="H20" s="18">
        <f t="shared" si="1"/>
        <v>76</v>
      </c>
    </row>
    <row r="21" spans="1:8" ht="18" customHeight="1">
      <c r="A21" s="29" t="s">
        <v>107</v>
      </c>
      <c r="B21" s="50" t="s">
        <v>102</v>
      </c>
      <c r="C21" s="51">
        <v>38888</v>
      </c>
      <c r="D21" s="31">
        <v>9</v>
      </c>
      <c r="E21" s="27">
        <v>46</v>
      </c>
      <c r="F21" s="32">
        <v>40</v>
      </c>
      <c r="G21" s="19">
        <f t="shared" si="0"/>
        <v>86</v>
      </c>
      <c r="H21" s="18">
        <f t="shared" si="1"/>
        <v>77</v>
      </c>
    </row>
    <row r="22" spans="1:8" ht="18" customHeight="1">
      <c r="A22" s="29" t="s">
        <v>195</v>
      </c>
      <c r="B22" s="50" t="s">
        <v>190</v>
      </c>
      <c r="C22" s="51">
        <v>39770</v>
      </c>
      <c r="D22" s="31">
        <v>23</v>
      </c>
      <c r="E22" s="27">
        <f>5+6+8+4+5+6+7+6+6</f>
        <v>53</v>
      </c>
      <c r="F22" s="32">
        <f>5+8+5+3+5+3+4+7+7</f>
        <v>47</v>
      </c>
      <c r="G22" s="19">
        <f t="shared" si="0"/>
        <v>100</v>
      </c>
      <c r="H22" s="18">
        <f t="shared" si="1"/>
        <v>77</v>
      </c>
    </row>
    <row r="23" spans="1:8" ht="18" customHeight="1">
      <c r="A23" s="29" t="s">
        <v>196</v>
      </c>
      <c r="B23" s="50" t="s">
        <v>190</v>
      </c>
      <c r="C23" s="51">
        <v>38609</v>
      </c>
      <c r="D23" s="31">
        <v>10</v>
      </c>
      <c r="E23" s="27">
        <f>4+6+4+4+4+6+3+6+5</f>
        <v>42</v>
      </c>
      <c r="F23" s="32">
        <f>8+5+3+4+4+5+5+6+6</f>
        <v>46</v>
      </c>
      <c r="G23" s="19">
        <f t="shared" si="0"/>
        <v>88</v>
      </c>
      <c r="H23" s="18">
        <f t="shared" si="1"/>
        <v>78</v>
      </c>
    </row>
    <row r="24" spans="1:8" ht="19.5">
      <c r="A24" s="132" t="s">
        <v>197</v>
      </c>
      <c r="B24" s="148" t="s">
        <v>190</v>
      </c>
      <c r="C24" s="51">
        <v>38851</v>
      </c>
      <c r="D24" s="150">
        <v>7</v>
      </c>
      <c r="E24" s="152">
        <f>4+5+4+4+6+6+4+5+5</f>
        <v>43</v>
      </c>
      <c r="F24" s="154">
        <f>5+5+4+6+6+4+4+5+5</f>
        <v>44</v>
      </c>
      <c r="G24" s="19">
        <f t="shared" si="0"/>
        <v>87</v>
      </c>
      <c r="H24" s="18">
        <f t="shared" si="1"/>
        <v>80</v>
      </c>
    </row>
    <row r="25" spans="1:8" ht="19.5">
      <c r="A25" s="132" t="s">
        <v>52</v>
      </c>
      <c r="B25" s="148" t="s">
        <v>66</v>
      </c>
      <c r="C25" s="51">
        <v>39257</v>
      </c>
      <c r="D25" s="150">
        <v>17</v>
      </c>
      <c r="E25" s="152">
        <f>7+3+6+6+6+7+6+5+5</f>
        <v>51</v>
      </c>
      <c r="F25" s="154">
        <f>5+6+5+5+6+6+5+4+7</f>
        <v>49</v>
      </c>
      <c r="G25" s="19">
        <f t="shared" si="0"/>
        <v>100</v>
      </c>
      <c r="H25" s="18">
        <f t="shared" si="1"/>
        <v>83</v>
      </c>
    </row>
    <row r="26" spans="1:8" ht="19.5">
      <c r="A26" s="134" t="s">
        <v>177</v>
      </c>
      <c r="B26" s="115" t="s">
        <v>138</v>
      </c>
      <c r="C26" s="51">
        <v>39183</v>
      </c>
      <c r="D26" s="116">
        <v>22</v>
      </c>
      <c r="E26" s="117">
        <v>54</v>
      </c>
      <c r="F26" s="118">
        <v>52</v>
      </c>
      <c r="G26" s="19">
        <f t="shared" si="0"/>
        <v>106</v>
      </c>
      <c r="H26" s="18">
        <f t="shared" si="1"/>
        <v>84</v>
      </c>
    </row>
    <row r="27" spans="1:8" ht="19.5">
      <c r="A27" s="29" t="s">
        <v>163</v>
      </c>
      <c r="B27" s="50" t="s">
        <v>74</v>
      </c>
      <c r="C27" s="51">
        <v>38658</v>
      </c>
      <c r="D27" s="31">
        <v>17</v>
      </c>
      <c r="E27" s="27">
        <v>50</v>
      </c>
      <c r="F27" s="32">
        <v>53</v>
      </c>
      <c r="G27" s="19">
        <f t="shared" si="0"/>
        <v>103</v>
      </c>
      <c r="H27" s="18">
        <f t="shared" si="1"/>
        <v>86</v>
      </c>
    </row>
    <row r="28" spans="1:8" ht="19.5">
      <c r="A28" s="29" t="s">
        <v>70</v>
      </c>
      <c r="B28" s="50" t="s">
        <v>74</v>
      </c>
      <c r="C28" s="51">
        <v>39469</v>
      </c>
      <c r="D28" s="31">
        <v>22</v>
      </c>
      <c r="E28" s="27">
        <v>56</v>
      </c>
      <c r="F28" s="32">
        <v>54</v>
      </c>
      <c r="G28" s="19">
        <f t="shared" si="0"/>
        <v>110</v>
      </c>
      <c r="H28" s="18">
        <f t="shared" si="1"/>
        <v>88</v>
      </c>
    </row>
    <row r="29" spans="1:8" ht="19.5">
      <c r="A29" s="29" t="s">
        <v>51</v>
      </c>
      <c r="B29" s="50" t="s">
        <v>66</v>
      </c>
      <c r="C29" s="51">
        <v>39088</v>
      </c>
      <c r="D29" s="31">
        <v>24</v>
      </c>
      <c r="E29" s="27">
        <f>8+3+12+6+5+7+4+6+6</f>
        <v>57</v>
      </c>
      <c r="F29" s="32">
        <f>6+6+4+7+8+6+7+5+6</f>
        <v>55</v>
      </c>
      <c r="G29" s="19">
        <f t="shared" si="0"/>
        <v>112</v>
      </c>
      <c r="H29" s="18">
        <f t="shared" si="1"/>
        <v>88</v>
      </c>
    </row>
    <row r="30" spans="1:8" ht="19.5">
      <c r="A30" s="29" t="s">
        <v>73</v>
      </c>
      <c r="B30" s="50" t="s">
        <v>74</v>
      </c>
      <c r="C30" s="51">
        <v>38589</v>
      </c>
      <c r="D30" s="31">
        <v>28</v>
      </c>
      <c r="E30" s="27">
        <v>66</v>
      </c>
      <c r="F30" s="32">
        <v>51</v>
      </c>
      <c r="G30" s="19">
        <f t="shared" si="0"/>
        <v>117</v>
      </c>
      <c r="H30" s="18">
        <f t="shared" si="1"/>
        <v>89</v>
      </c>
    </row>
    <row r="31" spans="1:8" ht="20.25" thickBot="1">
      <c r="A31" s="123" t="s">
        <v>94</v>
      </c>
      <c r="B31" s="124" t="s">
        <v>93</v>
      </c>
      <c r="C31" s="140">
        <v>38558</v>
      </c>
      <c r="D31" s="141">
        <v>25</v>
      </c>
      <c r="E31" s="142">
        <v>64</v>
      </c>
      <c r="F31" s="143">
        <v>56</v>
      </c>
      <c r="G31" s="144">
        <f t="shared" si="0"/>
        <v>120</v>
      </c>
      <c r="H31" s="145">
        <f t="shared" si="1"/>
        <v>95</v>
      </c>
    </row>
    <row r="32" spans="1:8" ht="7.5" customHeight="1" thickBot="1">
      <c r="A32" s="79"/>
      <c r="B32" s="80"/>
      <c r="C32" s="81"/>
      <c r="D32" s="82"/>
      <c r="E32" s="78"/>
      <c r="F32" s="78"/>
      <c r="G32" s="1"/>
      <c r="H32" s="83"/>
    </row>
    <row r="33" spans="1:9" ht="20.25" thickBot="1">
      <c r="A33" s="182" t="str">
        <f>JUV!A18</f>
        <v>BOCHAS ROJAS</v>
      </c>
      <c r="B33" s="183"/>
      <c r="C33" s="183"/>
      <c r="D33" s="183"/>
      <c r="E33" s="183"/>
      <c r="F33" s="183"/>
      <c r="G33" s="183"/>
      <c r="H33" s="184"/>
    </row>
    <row r="34" spans="1:9" ht="20.25" thickBot="1">
      <c r="A34" s="186" t="s">
        <v>26</v>
      </c>
      <c r="B34" s="187"/>
      <c r="C34" s="187"/>
      <c r="D34" s="187"/>
      <c r="E34" s="187"/>
      <c r="F34" s="187"/>
      <c r="G34" s="187"/>
      <c r="H34" s="188"/>
    </row>
    <row r="35" spans="1:9" ht="20.25" thickBot="1">
      <c r="A35" s="4" t="s">
        <v>6</v>
      </c>
      <c r="B35" s="6" t="s">
        <v>9</v>
      </c>
      <c r="C35" s="6" t="s">
        <v>19</v>
      </c>
      <c r="D35" s="4" t="s">
        <v>1</v>
      </c>
      <c r="E35" s="4" t="s">
        <v>2</v>
      </c>
      <c r="F35" s="16" t="s">
        <v>3</v>
      </c>
      <c r="G35" s="15" t="s">
        <v>4</v>
      </c>
      <c r="H35" s="17" t="s">
        <v>5</v>
      </c>
    </row>
    <row r="36" spans="1:9" ht="20.25" thickBot="1">
      <c r="A36" s="29" t="s">
        <v>112</v>
      </c>
      <c r="B36" s="50" t="s">
        <v>102</v>
      </c>
      <c r="C36" s="51">
        <v>38411</v>
      </c>
      <c r="D36" s="31">
        <v>19</v>
      </c>
      <c r="E36" s="27">
        <v>42</v>
      </c>
      <c r="F36" s="32">
        <v>40</v>
      </c>
      <c r="G36" s="19">
        <f t="shared" ref="G36:G43" si="2">SUM(E36:F36)</f>
        <v>82</v>
      </c>
      <c r="H36" s="168">
        <f t="shared" ref="H36:H43" si="3">SUM(G36-D36)</f>
        <v>63</v>
      </c>
      <c r="I36" s="24" t="s">
        <v>15</v>
      </c>
    </row>
    <row r="37" spans="1:9" ht="20.25" thickBot="1">
      <c r="A37" s="29" t="s">
        <v>198</v>
      </c>
      <c r="B37" s="50" t="s">
        <v>190</v>
      </c>
      <c r="C37" s="51">
        <v>38821</v>
      </c>
      <c r="D37" s="31">
        <v>19</v>
      </c>
      <c r="E37" s="27">
        <f>3+5+4+6+5+5+4+5+6</f>
        <v>43</v>
      </c>
      <c r="F37" s="32">
        <f>6+4+4+5+6+3+6+7+6</f>
        <v>47</v>
      </c>
      <c r="G37" s="19">
        <f t="shared" si="2"/>
        <v>90</v>
      </c>
      <c r="H37" s="18">
        <f t="shared" si="3"/>
        <v>71</v>
      </c>
      <c r="I37" s="24" t="s">
        <v>16</v>
      </c>
    </row>
    <row r="38" spans="1:9" ht="20.25" thickBot="1">
      <c r="A38" s="29" t="s">
        <v>110</v>
      </c>
      <c r="B38" s="50" t="s">
        <v>102</v>
      </c>
      <c r="C38" s="51">
        <v>38885</v>
      </c>
      <c r="D38" s="31">
        <v>30</v>
      </c>
      <c r="E38" s="27">
        <v>54</v>
      </c>
      <c r="F38" s="32">
        <v>48</v>
      </c>
      <c r="G38" s="19">
        <f t="shared" si="2"/>
        <v>102</v>
      </c>
      <c r="H38" s="18">
        <f t="shared" si="3"/>
        <v>72</v>
      </c>
      <c r="I38" s="24" t="s">
        <v>40</v>
      </c>
    </row>
    <row r="39" spans="1:9" ht="19.5">
      <c r="A39" s="29" t="s">
        <v>111</v>
      </c>
      <c r="B39" s="50" t="s">
        <v>102</v>
      </c>
      <c r="C39" s="51">
        <v>39151</v>
      </c>
      <c r="D39" s="31">
        <v>30</v>
      </c>
      <c r="E39" s="27">
        <v>51</v>
      </c>
      <c r="F39" s="32">
        <v>51</v>
      </c>
      <c r="G39" s="19">
        <f t="shared" si="2"/>
        <v>102</v>
      </c>
      <c r="H39" s="18">
        <f t="shared" si="3"/>
        <v>72</v>
      </c>
    </row>
    <row r="40" spans="1:9" ht="19.5">
      <c r="A40" s="29" t="s">
        <v>92</v>
      </c>
      <c r="B40" s="50" t="s">
        <v>66</v>
      </c>
      <c r="C40" s="51">
        <v>38873</v>
      </c>
      <c r="D40" s="31">
        <v>3</v>
      </c>
      <c r="E40" s="27">
        <f>5+4+4+4+4+5+4+5+4</f>
        <v>39</v>
      </c>
      <c r="F40" s="32">
        <f>5+5+6+5+5+3+4+3+4</f>
        <v>40</v>
      </c>
      <c r="G40" s="19">
        <f t="shared" si="2"/>
        <v>79</v>
      </c>
      <c r="H40" s="18">
        <f t="shared" si="3"/>
        <v>76</v>
      </c>
    </row>
    <row r="41" spans="1:9" ht="19.5">
      <c r="A41" s="29" t="s">
        <v>199</v>
      </c>
      <c r="B41" s="50" t="s">
        <v>190</v>
      </c>
      <c r="C41" s="51">
        <v>38803</v>
      </c>
      <c r="D41" s="31">
        <v>14</v>
      </c>
      <c r="E41" s="27">
        <f>4+7+4+4+4+6+4+6+5</f>
        <v>44</v>
      </c>
      <c r="F41" s="32">
        <f>5+5+5+5+5+3+7+7+4</f>
        <v>46</v>
      </c>
      <c r="G41" s="19">
        <f t="shared" si="2"/>
        <v>90</v>
      </c>
      <c r="H41" s="18">
        <f t="shared" si="3"/>
        <v>76</v>
      </c>
    </row>
    <row r="42" spans="1:9" ht="19.5">
      <c r="A42" s="29" t="s">
        <v>91</v>
      </c>
      <c r="B42" s="50" t="s">
        <v>66</v>
      </c>
      <c r="C42" s="51">
        <v>38848</v>
      </c>
      <c r="D42" s="31">
        <v>9</v>
      </c>
      <c r="E42" s="27">
        <f>5+3+6+5+5+6+3+4+6</f>
        <v>43</v>
      </c>
      <c r="F42" s="32">
        <f>7+6+6+5+5+3+5+2+4</f>
        <v>43</v>
      </c>
      <c r="G42" s="19">
        <f t="shared" si="2"/>
        <v>86</v>
      </c>
      <c r="H42" s="18">
        <f t="shared" si="3"/>
        <v>77</v>
      </c>
    </row>
    <row r="43" spans="1:9" ht="20.25" thickBot="1">
      <c r="A43" s="123" t="s">
        <v>53</v>
      </c>
      <c r="B43" s="124" t="s">
        <v>66</v>
      </c>
      <c r="C43" s="140">
        <v>38897</v>
      </c>
      <c r="D43" s="141">
        <v>2</v>
      </c>
      <c r="E43" s="142">
        <f>6+4+4+5+4+6+3+4+4</f>
        <v>40</v>
      </c>
      <c r="F43" s="143">
        <f>5+6+5+5+5+3+5+4+5</f>
        <v>43</v>
      </c>
      <c r="G43" s="144">
        <f t="shared" si="2"/>
        <v>83</v>
      </c>
      <c r="H43" s="145">
        <f t="shared" si="3"/>
        <v>81</v>
      </c>
    </row>
  </sheetData>
  <sortState ref="A36:H43">
    <sortCondition ref="H36:H43"/>
    <sortCondition ref="D36:D43"/>
  </sortState>
  <mergeCells count="10">
    <mergeCell ref="A34:H34"/>
    <mergeCell ref="A5:H5"/>
    <mergeCell ref="A9:H9"/>
    <mergeCell ref="A1:H1"/>
    <mergeCell ref="A2:H2"/>
    <mergeCell ref="A3:H3"/>
    <mergeCell ref="A4:H4"/>
    <mergeCell ref="A6:H6"/>
    <mergeCell ref="A8:H8"/>
    <mergeCell ref="A33:H33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99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1" ht="30.75">
      <c r="A1" s="174" t="str">
        <f>JUV!A1</f>
        <v>4° EDICION COPA GRAN MAESTRO</v>
      </c>
      <c r="B1" s="174"/>
      <c r="C1" s="174"/>
      <c r="D1" s="174"/>
    </row>
    <row r="2" spans="1:11" ht="23.25">
      <c r="A2" s="178" t="str">
        <f>JUV!A2</f>
        <v>1° TORNEO VIRTUAL</v>
      </c>
      <c r="B2" s="178"/>
      <c r="C2" s="178"/>
      <c r="D2" s="178"/>
    </row>
    <row r="3" spans="1:11" ht="19.5">
      <c r="A3" s="175" t="s">
        <v>7</v>
      </c>
      <c r="B3" s="175"/>
      <c r="C3" s="175"/>
      <c r="D3" s="175"/>
    </row>
    <row r="4" spans="1:11" ht="26.25">
      <c r="A4" s="176" t="s">
        <v>12</v>
      </c>
      <c r="B4" s="176"/>
      <c r="C4" s="176"/>
      <c r="D4" s="176"/>
    </row>
    <row r="5" spans="1:11" ht="19.5">
      <c r="A5" s="177" t="s">
        <v>14</v>
      </c>
      <c r="B5" s="177"/>
      <c r="C5" s="177"/>
      <c r="D5" s="177"/>
    </row>
    <row r="6" spans="1:11" ht="19.5">
      <c r="A6" s="173" t="str">
        <f>JUV!A6</f>
        <v>JULIO / AGOSTO 2020</v>
      </c>
      <c r="B6" s="173"/>
      <c r="C6" s="173"/>
      <c r="D6" s="173"/>
    </row>
    <row r="7" spans="1:11" ht="20.25" thickBot="1">
      <c r="A7" s="71"/>
      <c r="B7" s="71"/>
      <c r="C7" s="71"/>
      <c r="D7" s="71"/>
    </row>
    <row r="8" spans="1:11" ht="20.25" thickBot="1">
      <c r="A8" s="182" t="s">
        <v>27</v>
      </c>
      <c r="B8" s="183"/>
      <c r="C8" s="183"/>
      <c r="D8" s="184"/>
    </row>
    <row r="9" spans="1:11" ht="20.25" thickBot="1">
      <c r="A9" s="186" t="s">
        <v>28</v>
      </c>
      <c r="B9" s="187"/>
      <c r="C9" s="187"/>
      <c r="D9" s="188"/>
    </row>
    <row r="10" spans="1:11" s="3" customFormat="1" ht="20.25" thickBot="1">
      <c r="A10" s="4" t="s">
        <v>0</v>
      </c>
      <c r="B10" s="5" t="s">
        <v>9</v>
      </c>
      <c r="C10" s="5" t="s">
        <v>19</v>
      </c>
      <c r="D10" s="73" t="s">
        <v>8</v>
      </c>
      <c r="F10" s="1"/>
      <c r="G10" s="1"/>
      <c r="H10" s="1"/>
      <c r="I10" s="1"/>
      <c r="J10" s="1"/>
      <c r="K10" s="1"/>
    </row>
    <row r="11" spans="1:11" ht="20.25" thickBot="1">
      <c r="A11" s="102" t="s">
        <v>200</v>
      </c>
      <c r="B11" s="101" t="s">
        <v>190</v>
      </c>
      <c r="C11" s="103">
        <v>39755</v>
      </c>
      <c r="D11" s="30">
        <f>6+6+4+4+5+3+7+5+5</f>
        <v>45</v>
      </c>
      <c r="E11" s="67" t="s">
        <v>18</v>
      </c>
      <c r="F11" s="66"/>
      <c r="G11" s="66"/>
      <c r="H11" s="66"/>
    </row>
    <row r="12" spans="1:11" ht="20.25" thickBot="1">
      <c r="A12" s="29" t="s">
        <v>55</v>
      </c>
      <c r="B12" s="27" t="s">
        <v>66</v>
      </c>
      <c r="C12" s="28">
        <v>39531</v>
      </c>
      <c r="D12" s="30">
        <f>5+4+6+7+6+6+5+6+7</f>
        <v>52</v>
      </c>
      <c r="E12" s="67" t="s">
        <v>20</v>
      </c>
      <c r="F12" s="70"/>
      <c r="G12" s="70"/>
      <c r="H12" s="70"/>
      <c r="I12" s="70"/>
      <c r="J12" s="70"/>
    </row>
    <row r="13" spans="1:11" ht="19.5">
      <c r="A13" s="29" t="s">
        <v>201</v>
      </c>
      <c r="B13" s="27" t="s">
        <v>190</v>
      </c>
      <c r="C13" s="28">
        <v>39638</v>
      </c>
      <c r="D13" s="30">
        <f>9+7+4+5+5+5+6+7+6</f>
        <v>54</v>
      </c>
    </row>
    <row r="14" spans="1:11" ht="19.5">
      <c r="A14" s="29" t="s">
        <v>164</v>
      </c>
      <c r="B14" s="27" t="s">
        <v>93</v>
      </c>
      <c r="C14" s="28">
        <v>39593</v>
      </c>
      <c r="D14" s="30">
        <v>55</v>
      </c>
    </row>
    <row r="15" spans="1:11" ht="19.5">
      <c r="A15" s="29" t="s">
        <v>95</v>
      </c>
      <c r="B15" s="27" t="s">
        <v>93</v>
      </c>
      <c r="C15" s="28">
        <v>39743</v>
      </c>
      <c r="D15" s="30">
        <v>64</v>
      </c>
    </row>
    <row r="16" spans="1:11" ht="19.5">
      <c r="A16" s="29" t="s">
        <v>56</v>
      </c>
      <c r="B16" s="27" t="s">
        <v>66</v>
      </c>
      <c r="C16" s="28">
        <v>39762</v>
      </c>
      <c r="D16" s="30">
        <f>8+6+8+7+8+10+4+7+7</f>
        <v>65</v>
      </c>
    </row>
    <row r="17" spans="1:5" ht="19.5">
      <c r="A17" s="29" t="s">
        <v>76</v>
      </c>
      <c r="B17" s="27" t="s">
        <v>74</v>
      </c>
      <c r="C17" s="28">
        <v>39703</v>
      </c>
      <c r="D17" s="30">
        <v>65</v>
      </c>
    </row>
    <row r="18" spans="1:5" ht="19.5">
      <c r="A18" s="29" t="s">
        <v>77</v>
      </c>
      <c r="B18" s="27" t="s">
        <v>74</v>
      </c>
      <c r="C18" s="28">
        <v>39794</v>
      </c>
      <c r="D18" s="30">
        <v>65</v>
      </c>
    </row>
    <row r="19" spans="1:5" ht="19.5">
      <c r="A19" s="29" t="s">
        <v>54</v>
      </c>
      <c r="B19" s="27" t="s">
        <v>66</v>
      </c>
      <c r="C19" s="28">
        <v>39741</v>
      </c>
      <c r="D19" s="30">
        <v>69</v>
      </c>
    </row>
    <row r="20" spans="1:5" ht="19.5">
      <c r="A20" s="29" t="s">
        <v>75</v>
      </c>
      <c r="B20" s="27" t="s">
        <v>74</v>
      </c>
      <c r="C20" s="28">
        <v>39577</v>
      </c>
      <c r="D20" s="30">
        <v>69</v>
      </c>
    </row>
    <row r="21" spans="1:5" ht="19.5">
      <c r="A21" s="29" t="s">
        <v>178</v>
      </c>
      <c r="B21" s="27" t="s">
        <v>138</v>
      </c>
      <c r="C21" s="28">
        <v>38896</v>
      </c>
      <c r="D21" s="30">
        <v>71</v>
      </c>
    </row>
    <row r="22" spans="1:5" ht="20.25" thickBot="1">
      <c r="A22" s="123" t="s">
        <v>179</v>
      </c>
      <c r="B22" s="142" t="s">
        <v>138</v>
      </c>
      <c r="C22" s="156"/>
      <c r="D22" s="127">
        <v>75</v>
      </c>
    </row>
    <row r="23" spans="1:5" ht="20.25" thickBot="1">
      <c r="A23" s="79"/>
      <c r="B23" s="78"/>
      <c r="C23" s="86"/>
      <c r="D23" s="87"/>
    </row>
    <row r="24" spans="1:5" ht="20.25" thickBot="1">
      <c r="A24" s="182" t="s">
        <v>27</v>
      </c>
      <c r="B24" s="183"/>
      <c r="C24" s="183"/>
      <c r="D24" s="184"/>
    </row>
    <row r="25" spans="1:5" ht="20.25" thickBot="1">
      <c r="A25" s="186" t="s">
        <v>29</v>
      </c>
      <c r="B25" s="187"/>
      <c r="C25" s="187"/>
      <c r="D25" s="188"/>
    </row>
    <row r="26" spans="1:5" ht="20.25" thickBot="1">
      <c r="A26" s="4" t="s">
        <v>6</v>
      </c>
      <c r="B26" s="5" t="s">
        <v>9</v>
      </c>
      <c r="C26" s="5" t="s">
        <v>19</v>
      </c>
      <c r="D26" s="4" t="s">
        <v>8</v>
      </c>
    </row>
    <row r="27" spans="1:5" ht="20.25" thickBot="1">
      <c r="A27" s="158" t="s">
        <v>180</v>
      </c>
      <c r="B27" s="160" t="s">
        <v>138</v>
      </c>
      <c r="C27" s="75">
        <v>39177</v>
      </c>
      <c r="D27" s="162">
        <v>59</v>
      </c>
      <c r="E27" s="67" t="s">
        <v>18</v>
      </c>
    </row>
    <row r="28" spans="1:5" ht="20.25" thickBot="1">
      <c r="A28" s="29" t="s">
        <v>57</v>
      </c>
      <c r="B28" s="27" t="s">
        <v>66</v>
      </c>
      <c r="C28" s="28">
        <v>39591</v>
      </c>
      <c r="D28" s="30">
        <f>9+5+9+7+6+6+5+6+7</f>
        <v>60</v>
      </c>
      <c r="E28" s="67" t="s">
        <v>20</v>
      </c>
    </row>
    <row r="29" spans="1:5" ht="19.5">
      <c r="A29" s="134" t="s">
        <v>181</v>
      </c>
      <c r="B29" s="117" t="s">
        <v>138</v>
      </c>
      <c r="C29" s="28">
        <v>39142</v>
      </c>
      <c r="D29" s="135">
        <v>66</v>
      </c>
    </row>
    <row r="30" spans="1:5" ht="20.25" thickBot="1">
      <c r="A30" s="157" t="s">
        <v>162</v>
      </c>
      <c r="B30" s="159" t="s">
        <v>161</v>
      </c>
      <c r="C30" s="156">
        <v>39713</v>
      </c>
      <c r="D30" s="161">
        <v>68</v>
      </c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</sheetData>
  <sortState ref="A27:D30">
    <sortCondition ref="D27:D30"/>
  </sortState>
  <mergeCells count="10">
    <mergeCell ref="A25:D25"/>
    <mergeCell ref="A5:D5"/>
    <mergeCell ref="A9:D9"/>
    <mergeCell ref="A1:D1"/>
    <mergeCell ref="A2:D2"/>
    <mergeCell ref="A3:D3"/>
    <mergeCell ref="A4:D4"/>
    <mergeCell ref="A6:D6"/>
    <mergeCell ref="A8:D8"/>
    <mergeCell ref="A24:D24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73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174" t="str">
        <f>JUV!A1</f>
        <v>4° EDICION COPA GRAN MAESTRO</v>
      </c>
      <c r="B1" s="174"/>
      <c r="C1" s="174"/>
      <c r="D1" s="174"/>
    </row>
    <row r="2" spans="1:12" ht="23.25">
      <c r="A2" s="178" t="str">
        <f>JUV!A2</f>
        <v>1° TORNEO VIRTUAL</v>
      </c>
      <c r="B2" s="178"/>
      <c r="C2" s="178"/>
      <c r="D2" s="178"/>
    </row>
    <row r="3" spans="1:12" ht="19.5">
      <c r="A3" s="175" t="s">
        <v>7</v>
      </c>
      <c r="B3" s="175"/>
      <c r="C3" s="175"/>
      <c r="D3" s="175"/>
    </row>
    <row r="4" spans="1:12" ht="26.25">
      <c r="A4" s="176" t="s">
        <v>12</v>
      </c>
      <c r="B4" s="176"/>
      <c r="C4" s="176"/>
      <c r="D4" s="176"/>
    </row>
    <row r="5" spans="1:12" ht="19.5">
      <c r="A5" s="177" t="s">
        <v>14</v>
      </c>
      <c r="B5" s="177"/>
      <c r="C5" s="177"/>
      <c r="D5" s="177"/>
    </row>
    <row r="6" spans="1:12" ht="19.5">
      <c r="A6" s="173" t="str">
        <f>JUV!A6</f>
        <v>JULIO / AGOSTO 2020</v>
      </c>
      <c r="B6" s="173"/>
      <c r="C6" s="173"/>
      <c r="D6" s="173"/>
    </row>
    <row r="7" spans="1:12" ht="20.25" thickBot="1">
      <c r="A7" s="71"/>
      <c r="B7" s="97"/>
      <c r="C7" s="71"/>
      <c r="D7" s="71"/>
    </row>
    <row r="8" spans="1:12" ht="18.95" customHeight="1" thickBot="1">
      <c r="A8" s="186" t="s">
        <v>30</v>
      </c>
      <c r="B8" s="187"/>
      <c r="C8" s="187"/>
      <c r="D8" s="188"/>
    </row>
    <row r="9" spans="1:12" s="3" customFormat="1" ht="18.95" customHeight="1" thickBot="1">
      <c r="A9" s="4" t="s">
        <v>0</v>
      </c>
      <c r="B9" s="5" t="s">
        <v>9</v>
      </c>
      <c r="C9" s="5" t="s">
        <v>19</v>
      </c>
      <c r="D9" s="4" t="s">
        <v>8</v>
      </c>
      <c r="F9" s="23"/>
    </row>
    <row r="10" spans="1:12" ht="18.95" customHeight="1" thickBot="1">
      <c r="A10" s="74" t="s">
        <v>159</v>
      </c>
      <c r="B10" s="27" t="s">
        <v>135</v>
      </c>
      <c r="C10" s="75">
        <v>40007</v>
      </c>
      <c r="D10" s="169">
        <v>36</v>
      </c>
      <c r="E10" s="22" t="s">
        <v>18</v>
      </c>
      <c r="F10" s="23"/>
      <c r="H10" s="66"/>
      <c r="I10" s="66"/>
      <c r="J10" s="66"/>
      <c r="K10" s="66"/>
      <c r="L10" s="66"/>
    </row>
    <row r="11" spans="1:12" ht="18.95" customHeight="1" thickBot="1">
      <c r="A11" s="29" t="s">
        <v>182</v>
      </c>
      <c r="B11" s="27" t="s">
        <v>138</v>
      </c>
      <c r="C11" s="28">
        <v>39819</v>
      </c>
      <c r="D11" s="30">
        <v>43</v>
      </c>
      <c r="E11" s="22" t="s">
        <v>20</v>
      </c>
      <c r="F11" s="23"/>
      <c r="H11" s="66"/>
      <c r="I11" s="66"/>
      <c r="J11" s="66"/>
      <c r="K11" s="66"/>
      <c r="L11" s="66"/>
    </row>
    <row r="12" spans="1:12" ht="18.95" customHeight="1">
      <c r="A12" s="29" t="s">
        <v>59</v>
      </c>
      <c r="B12" s="27" t="s">
        <v>66</v>
      </c>
      <c r="C12" s="28">
        <v>40175</v>
      </c>
      <c r="D12" s="30">
        <v>44</v>
      </c>
      <c r="F12" s="23"/>
      <c r="H12" s="66"/>
      <c r="I12" s="66"/>
      <c r="J12" s="66"/>
      <c r="K12" s="66"/>
      <c r="L12" s="66"/>
    </row>
    <row r="13" spans="1:12" ht="18.95" customHeight="1">
      <c r="A13" s="29" t="s">
        <v>78</v>
      </c>
      <c r="B13" s="27" t="s">
        <v>74</v>
      </c>
      <c r="C13" s="28">
        <v>39867</v>
      </c>
      <c r="D13" s="30">
        <v>49</v>
      </c>
      <c r="F13" s="23"/>
      <c r="H13" s="66"/>
      <c r="I13" s="66"/>
      <c r="J13" s="66"/>
      <c r="K13" s="66"/>
      <c r="L13" s="66"/>
    </row>
    <row r="14" spans="1:12" ht="18.95" customHeight="1">
      <c r="A14" s="29" t="s">
        <v>62</v>
      </c>
      <c r="B14" s="27" t="s">
        <v>66</v>
      </c>
      <c r="C14" s="28">
        <v>39943</v>
      </c>
      <c r="D14" s="30">
        <f>6+3+7+6+6+6+6+5+6</f>
        <v>51</v>
      </c>
      <c r="F14" s="23"/>
      <c r="H14" s="98"/>
      <c r="I14" s="98"/>
      <c r="J14" s="98"/>
      <c r="K14" s="98"/>
      <c r="L14" s="98"/>
    </row>
    <row r="15" spans="1:12" ht="18.95" customHeight="1">
      <c r="A15" s="29" t="s">
        <v>114</v>
      </c>
      <c r="B15" s="27" t="s">
        <v>102</v>
      </c>
      <c r="C15" s="28">
        <v>40451</v>
      </c>
      <c r="D15" s="30">
        <v>52</v>
      </c>
      <c r="F15" s="23"/>
      <c r="H15" s="98"/>
      <c r="I15" s="98"/>
      <c r="J15" s="98"/>
      <c r="K15" s="98"/>
      <c r="L15" s="98"/>
    </row>
    <row r="16" spans="1:12" ht="18.95" customHeight="1">
      <c r="A16" s="29" t="s">
        <v>61</v>
      </c>
      <c r="B16" s="27" t="s">
        <v>66</v>
      </c>
      <c r="C16" s="28">
        <v>40280</v>
      </c>
      <c r="D16" s="30">
        <f>6+4+8+4+6+10+4+4+7</f>
        <v>53</v>
      </c>
      <c r="F16" s="23"/>
      <c r="H16" s="104"/>
      <c r="I16" s="104"/>
      <c r="J16" s="104"/>
      <c r="K16" s="104"/>
      <c r="L16" s="104"/>
    </row>
    <row r="17" spans="1:12" ht="18.95" customHeight="1">
      <c r="A17" s="29" t="s">
        <v>183</v>
      </c>
      <c r="B17" s="27" t="s">
        <v>138</v>
      </c>
      <c r="C17" s="28">
        <v>39994</v>
      </c>
      <c r="D17" s="30">
        <v>58</v>
      </c>
      <c r="F17" s="23"/>
      <c r="H17" s="104"/>
      <c r="I17" s="104"/>
      <c r="J17" s="104"/>
      <c r="K17" s="104"/>
      <c r="L17" s="104"/>
    </row>
    <row r="18" spans="1:12" ht="18.95" customHeight="1">
      <c r="A18" s="29" t="s">
        <v>79</v>
      </c>
      <c r="B18" s="27" t="s">
        <v>74</v>
      </c>
      <c r="C18" s="28">
        <v>40430</v>
      </c>
      <c r="D18" s="30">
        <v>60</v>
      </c>
      <c r="F18" s="23"/>
      <c r="H18" s="104"/>
      <c r="I18" s="104"/>
      <c r="J18" s="104"/>
      <c r="K18" s="104"/>
      <c r="L18" s="104"/>
    </row>
    <row r="19" spans="1:12" ht="18.95" customHeight="1">
      <c r="A19" s="29" t="s">
        <v>202</v>
      </c>
      <c r="B19" s="27" t="s">
        <v>190</v>
      </c>
      <c r="C19" s="28">
        <v>40522</v>
      </c>
      <c r="D19" s="30">
        <f>5+8+7+7+7+7+4+10+6</f>
        <v>61</v>
      </c>
      <c r="F19" s="23"/>
      <c r="H19" s="104"/>
      <c r="I19" s="104"/>
      <c r="J19" s="104"/>
      <c r="K19" s="104"/>
      <c r="L19" s="104"/>
    </row>
    <row r="20" spans="1:12" ht="18.95" customHeight="1">
      <c r="A20" s="29" t="s">
        <v>113</v>
      </c>
      <c r="B20" s="27" t="s">
        <v>102</v>
      </c>
      <c r="C20" s="28">
        <v>40098</v>
      </c>
      <c r="D20" s="30">
        <v>62</v>
      </c>
      <c r="F20" s="23"/>
      <c r="H20" s="104"/>
      <c r="I20" s="104"/>
      <c r="J20" s="104"/>
      <c r="K20" s="104"/>
      <c r="L20" s="104"/>
    </row>
    <row r="21" spans="1:12" ht="18.95" customHeight="1">
      <c r="A21" s="29" t="s">
        <v>165</v>
      </c>
      <c r="B21" s="27" t="s">
        <v>93</v>
      </c>
      <c r="C21" s="28">
        <v>40383</v>
      </c>
      <c r="D21" s="30">
        <v>64</v>
      </c>
      <c r="F21" s="23"/>
      <c r="H21" s="104"/>
      <c r="I21" s="104"/>
      <c r="J21" s="104"/>
      <c r="K21" s="104"/>
      <c r="L21" s="104"/>
    </row>
    <row r="22" spans="1:12" ht="18.95" customHeight="1">
      <c r="A22" s="29" t="s">
        <v>60</v>
      </c>
      <c r="B22" s="27" t="s">
        <v>66</v>
      </c>
      <c r="C22" s="28">
        <v>40192</v>
      </c>
      <c r="D22" s="30">
        <f>10+8+9+8+6+7+5+6+7</f>
        <v>66</v>
      </c>
      <c r="F22" s="23"/>
      <c r="H22" s="104"/>
      <c r="I22" s="104"/>
      <c r="J22" s="104"/>
      <c r="K22" s="104"/>
      <c r="L22" s="104"/>
    </row>
    <row r="23" spans="1:12" ht="18.95" customHeight="1" thickBot="1">
      <c r="A23" s="123" t="s">
        <v>58</v>
      </c>
      <c r="B23" s="142" t="s">
        <v>66</v>
      </c>
      <c r="C23" s="156">
        <v>40483</v>
      </c>
      <c r="D23" s="127">
        <v>79</v>
      </c>
      <c r="F23" s="23"/>
      <c r="H23" s="104"/>
      <c r="I23" s="104"/>
      <c r="J23" s="104"/>
      <c r="K23" s="104"/>
      <c r="L23" s="104"/>
    </row>
    <row r="24" spans="1:12" ht="18.95" customHeight="1" thickBot="1">
      <c r="D24" s="1"/>
    </row>
    <row r="25" spans="1:12" ht="18.95" customHeight="1" thickBot="1">
      <c r="A25" s="186" t="s">
        <v>31</v>
      </c>
      <c r="B25" s="187"/>
      <c r="C25" s="187"/>
      <c r="D25" s="188"/>
    </row>
    <row r="26" spans="1:12" s="3" customFormat="1" ht="18.95" customHeight="1" thickBot="1">
      <c r="A26" s="4" t="s">
        <v>6</v>
      </c>
      <c r="B26" s="5" t="s">
        <v>9</v>
      </c>
      <c r="C26" s="5" t="s">
        <v>19</v>
      </c>
      <c r="D26" s="4" t="s">
        <v>8</v>
      </c>
      <c r="F26" s="23"/>
    </row>
    <row r="27" spans="1:12" ht="18.95" customHeight="1" thickBot="1">
      <c r="A27" s="29" t="s">
        <v>166</v>
      </c>
      <c r="B27" s="27" t="s">
        <v>93</v>
      </c>
      <c r="C27" s="28">
        <v>40267</v>
      </c>
      <c r="D27" s="30">
        <v>43</v>
      </c>
      <c r="E27" s="22" t="s">
        <v>18</v>
      </c>
      <c r="F27" s="23"/>
    </row>
    <row r="28" spans="1:12" ht="18.95" customHeight="1" thickBot="1">
      <c r="A28" s="29" t="s">
        <v>63</v>
      </c>
      <c r="B28" s="27" t="s">
        <v>66</v>
      </c>
      <c r="C28" s="28">
        <v>39869</v>
      </c>
      <c r="D28" s="30">
        <f>5+4+5+5+5+7+4+5+4</f>
        <v>44</v>
      </c>
      <c r="E28" s="22" t="s">
        <v>20</v>
      </c>
      <c r="F28" s="23"/>
    </row>
    <row r="29" spans="1:12" ht="18.95" customHeight="1">
      <c r="A29" s="29" t="s">
        <v>184</v>
      </c>
      <c r="B29" s="27" t="s">
        <v>138</v>
      </c>
      <c r="C29" s="28">
        <v>40439</v>
      </c>
      <c r="D29" s="30">
        <v>45</v>
      </c>
      <c r="F29" s="23"/>
    </row>
    <row r="30" spans="1:12" ht="18.95" customHeight="1">
      <c r="A30" s="29" t="s">
        <v>116</v>
      </c>
      <c r="B30" s="27" t="s">
        <v>102</v>
      </c>
      <c r="C30" s="28">
        <v>39930</v>
      </c>
      <c r="D30" s="30">
        <v>48</v>
      </c>
      <c r="F30" s="23"/>
    </row>
    <row r="31" spans="1:12" ht="18.95" customHeight="1">
      <c r="A31" s="29" t="s">
        <v>203</v>
      </c>
      <c r="B31" s="27" t="s">
        <v>190</v>
      </c>
      <c r="C31" s="28">
        <v>39932</v>
      </c>
      <c r="D31" s="30">
        <f>4+7+5+6+5+5+5+9+5</f>
        <v>51</v>
      </c>
      <c r="F31" s="23"/>
    </row>
    <row r="32" spans="1:12" ht="18.95" customHeight="1">
      <c r="A32" s="29" t="s">
        <v>115</v>
      </c>
      <c r="B32" s="27" t="s">
        <v>102</v>
      </c>
      <c r="C32" s="28">
        <v>40059</v>
      </c>
      <c r="D32" s="30">
        <v>62</v>
      </c>
      <c r="F32" s="23"/>
    </row>
    <row r="33" spans="1:6" ht="18.95" customHeight="1" thickBot="1">
      <c r="A33" s="123" t="s">
        <v>204</v>
      </c>
      <c r="B33" s="142" t="s">
        <v>190</v>
      </c>
      <c r="C33" s="156">
        <v>40326</v>
      </c>
      <c r="D33" s="127">
        <f>8+9+7+5+8+7+5+9+7</f>
        <v>65</v>
      </c>
      <c r="F33" s="23"/>
    </row>
    <row r="34" spans="1:6">
      <c r="D34" s="1"/>
    </row>
    <row r="35" spans="1:6">
      <c r="D35" s="1"/>
    </row>
    <row r="36" spans="1:6">
      <c r="D36" s="1"/>
    </row>
    <row r="37" spans="1:6">
      <c r="D37" s="1"/>
    </row>
    <row r="38" spans="1:6">
      <c r="D38" s="1"/>
    </row>
    <row r="39" spans="1:6">
      <c r="D39" s="1"/>
    </row>
    <row r="40" spans="1:6">
      <c r="D40" s="1"/>
    </row>
    <row r="41" spans="1:6">
      <c r="D41" s="1"/>
    </row>
    <row r="42" spans="1:6">
      <c r="D42" s="1"/>
    </row>
    <row r="43" spans="1:6">
      <c r="D43" s="1"/>
    </row>
    <row r="44" spans="1:6">
      <c r="D44" s="1"/>
    </row>
    <row r="45" spans="1:6">
      <c r="D45" s="1"/>
    </row>
    <row r="46" spans="1:6">
      <c r="D46" s="1"/>
    </row>
    <row r="47" spans="1:6">
      <c r="D47" s="1"/>
    </row>
    <row r="48" spans="1:6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</sheetData>
  <sortState ref="A27:D33">
    <sortCondition ref="D27:D33"/>
  </sortState>
  <mergeCells count="8">
    <mergeCell ref="A25:D25"/>
    <mergeCell ref="A6:D6"/>
    <mergeCell ref="A8:D8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70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174" t="str">
        <f>JUV!A1</f>
        <v>4° EDICION COPA GRAN MAESTRO</v>
      </c>
      <c r="B1" s="174"/>
      <c r="C1" s="174"/>
      <c r="D1" s="174"/>
    </row>
    <row r="2" spans="1:14" ht="23.25">
      <c r="A2" s="178" t="str">
        <f>JUV!A2</f>
        <v>1° TORNEO VIRTUAL</v>
      </c>
      <c r="B2" s="178"/>
      <c r="C2" s="178"/>
      <c r="D2" s="178"/>
    </row>
    <row r="3" spans="1:14" ht="19.5">
      <c r="A3" s="175" t="s">
        <v>7</v>
      </c>
      <c r="B3" s="175"/>
      <c r="C3" s="175"/>
      <c r="D3" s="175"/>
    </row>
    <row r="4" spans="1:14" ht="26.25">
      <c r="A4" s="176" t="s">
        <v>12</v>
      </c>
      <c r="B4" s="176"/>
      <c r="C4" s="176"/>
      <c r="D4" s="176"/>
    </row>
    <row r="5" spans="1:14" ht="19.5">
      <c r="A5" s="177" t="s">
        <v>14</v>
      </c>
      <c r="B5" s="177"/>
      <c r="C5" s="177"/>
      <c r="D5" s="177"/>
    </row>
    <row r="6" spans="1:14" ht="19.5">
      <c r="A6" s="173" t="str">
        <f>JUV!A6</f>
        <v>JULIO / AGOSTO 2020</v>
      </c>
      <c r="B6" s="173"/>
      <c r="C6" s="173"/>
      <c r="D6" s="173"/>
    </row>
    <row r="7" spans="1:14" ht="20.25" thickBot="1">
      <c r="A7" s="7"/>
      <c r="B7" s="7"/>
      <c r="C7" s="7"/>
      <c r="D7" s="7"/>
    </row>
    <row r="8" spans="1:14" ht="20.25" thickBot="1">
      <c r="A8" s="186" t="s">
        <v>32</v>
      </c>
      <c r="B8" s="187"/>
      <c r="C8" s="187"/>
      <c r="D8" s="188"/>
    </row>
    <row r="9" spans="1:14" s="3" customFormat="1" ht="20.25" thickBot="1">
      <c r="A9" s="4" t="s">
        <v>0</v>
      </c>
      <c r="B9" s="5" t="s">
        <v>9</v>
      </c>
      <c r="C9" s="5" t="s">
        <v>19</v>
      </c>
      <c r="D9" s="4" t="s">
        <v>8</v>
      </c>
    </row>
    <row r="10" spans="1:14" ht="20.25" thickBot="1">
      <c r="A10" s="29" t="s">
        <v>82</v>
      </c>
      <c r="B10" s="27" t="s">
        <v>66</v>
      </c>
      <c r="C10" s="28">
        <v>40798</v>
      </c>
      <c r="D10" s="30">
        <v>45</v>
      </c>
      <c r="E10" s="22" t="s">
        <v>18</v>
      </c>
      <c r="F10" s="23"/>
      <c r="G10" s="61"/>
      <c r="H10" s="61"/>
      <c r="I10" s="61"/>
      <c r="J10" s="61"/>
      <c r="K10" s="61"/>
      <c r="L10" s="61"/>
      <c r="M10" s="61"/>
      <c r="N10" s="61"/>
    </row>
    <row r="11" spans="1:14" ht="20.25" thickBot="1">
      <c r="A11" s="29" t="s">
        <v>80</v>
      </c>
      <c r="B11" s="27" t="s">
        <v>74</v>
      </c>
      <c r="C11" s="28">
        <v>40766</v>
      </c>
      <c r="D11" s="30">
        <v>46</v>
      </c>
      <c r="E11" s="22" t="s">
        <v>20</v>
      </c>
      <c r="F11" s="23"/>
      <c r="G11" s="61"/>
      <c r="H11" s="61"/>
      <c r="I11" s="61"/>
      <c r="J11" s="61"/>
      <c r="K11" s="61"/>
      <c r="L11" s="61"/>
      <c r="M11" s="61"/>
      <c r="N11" s="61"/>
    </row>
    <row r="12" spans="1:14" ht="19.5">
      <c r="A12" s="29" t="s">
        <v>205</v>
      </c>
      <c r="B12" s="27" t="s">
        <v>190</v>
      </c>
      <c r="C12" s="28">
        <v>41123</v>
      </c>
      <c r="D12" s="30">
        <f>6+8+7+3+7+5+4+7+4</f>
        <v>51</v>
      </c>
      <c r="F12" s="23"/>
      <c r="G12" s="61"/>
      <c r="H12" s="61"/>
      <c r="M12" s="61"/>
      <c r="N12" s="61"/>
    </row>
    <row r="13" spans="1:14" ht="19.5">
      <c r="A13" s="29" t="s">
        <v>96</v>
      </c>
      <c r="B13" s="27" t="s">
        <v>93</v>
      </c>
      <c r="C13" s="28" t="s">
        <v>93</v>
      </c>
      <c r="D13" s="30">
        <v>52</v>
      </c>
      <c r="F13" s="23"/>
    </row>
    <row r="14" spans="1:14" ht="19.5">
      <c r="A14" s="29" t="s">
        <v>206</v>
      </c>
      <c r="B14" s="27" t="s">
        <v>190</v>
      </c>
      <c r="C14" s="28">
        <v>40722</v>
      </c>
      <c r="D14" s="30">
        <f>7+9+6+8+7+7+5+7+10</f>
        <v>66</v>
      </c>
      <c r="F14" s="23"/>
    </row>
    <row r="15" spans="1:14" ht="20.25" thickBot="1">
      <c r="A15" s="123" t="s">
        <v>81</v>
      </c>
      <c r="B15" s="142" t="s">
        <v>74</v>
      </c>
      <c r="C15" s="156">
        <v>40771</v>
      </c>
      <c r="D15" s="127">
        <v>73</v>
      </c>
      <c r="F15" s="23"/>
    </row>
    <row r="16" spans="1:14" ht="19.5" thickBot="1">
      <c r="A16" s="58"/>
      <c r="B16" s="59"/>
      <c r="C16" s="60"/>
      <c r="D16" s="1"/>
    </row>
    <row r="17" spans="1:5" ht="20.25" thickBot="1">
      <c r="A17" s="186" t="s">
        <v>33</v>
      </c>
      <c r="B17" s="187"/>
      <c r="C17" s="187"/>
      <c r="D17" s="188"/>
    </row>
    <row r="18" spans="1:5" ht="20.25" thickBot="1">
      <c r="A18" s="4" t="s">
        <v>0</v>
      </c>
      <c r="B18" s="5" t="s">
        <v>9</v>
      </c>
      <c r="C18" s="5" t="s">
        <v>19</v>
      </c>
      <c r="D18" s="4" t="s">
        <v>8</v>
      </c>
      <c r="E18" s="52"/>
    </row>
    <row r="19" spans="1:5" ht="20.25" thickBot="1">
      <c r="A19" s="74" t="s">
        <v>64</v>
      </c>
      <c r="B19" s="165" t="s">
        <v>66</v>
      </c>
      <c r="C19" s="75">
        <v>40984</v>
      </c>
      <c r="D19" s="76">
        <f>8+6+7+6+6+7+6+6+7</f>
        <v>59</v>
      </c>
      <c r="E19" s="67" t="s">
        <v>18</v>
      </c>
    </row>
    <row r="20" spans="1:5" ht="20.25" thickBot="1">
      <c r="A20" s="29" t="s">
        <v>207</v>
      </c>
      <c r="B20" s="27" t="s">
        <v>190</v>
      </c>
      <c r="C20" s="28">
        <v>40616</v>
      </c>
      <c r="D20" s="30">
        <f>7+10+10+9+7+8+5+8+5</f>
        <v>69</v>
      </c>
      <c r="E20" s="67" t="s">
        <v>20</v>
      </c>
    </row>
    <row r="21" spans="1:5" ht="20.25" thickBot="1">
      <c r="A21" s="123" t="s">
        <v>208</v>
      </c>
      <c r="B21" s="142" t="s">
        <v>190</v>
      </c>
      <c r="C21" s="156">
        <v>41055</v>
      </c>
      <c r="D21" s="127">
        <f>6+10+8+10+9+6+7+9+6</f>
        <v>71</v>
      </c>
    </row>
    <row r="22" spans="1:5">
      <c r="D22" s="1"/>
    </row>
    <row r="23" spans="1:5">
      <c r="D23" s="1"/>
    </row>
    <row r="24" spans="1:5">
      <c r="D24" s="1"/>
    </row>
    <row r="25" spans="1:5">
      <c r="D25" s="1"/>
    </row>
    <row r="26" spans="1:5">
      <c r="D26" s="1"/>
    </row>
    <row r="27" spans="1:5">
      <c r="D27" s="1"/>
    </row>
    <row r="28" spans="1:5">
      <c r="D28" s="1"/>
    </row>
    <row r="29" spans="1:5">
      <c r="D29" s="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</sheetData>
  <sortState ref="A19:D21">
    <sortCondition ref="D19:D21"/>
  </sortState>
  <mergeCells count="8">
    <mergeCell ref="A17:D17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3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174" t="str">
        <f>JUV!A1</f>
        <v>4° EDICION COPA GRAN MAESTRO</v>
      </c>
      <c r="B1" s="174"/>
      <c r="C1" s="174"/>
      <c r="D1" s="174"/>
    </row>
    <row r="2" spans="1:5" ht="23.25">
      <c r="A2" s="178" t="str">
        <f>JUV!A2</f>
        <v>1° TORNEO VIRTUAL</v>
      </c>
      <c r="B2" s="178"/>
      <c r="C2" s="178"/>
      <c r="D2" s="178"/>
    </row>
    <row r="3" spans="1:5" ht="19.5">
      <c r="A3" s="175" t="s">
        <v>7</v>
      </c>
      <c r="B3" s="175"/>
      <c r="C3" s="175"/>
      <c r="D3" s="175"/>
    </row>
    <row r="4" spans="1:5" ht="26.25">
      <c r="A4" s="176" t="s">
        <v>12</v>
      </c>
      <c r="B4" s="176"/>
      <c r="C4" s="176"/>
      <c r="D4" s="176"/>
    </row>
    <row r="5" spans="1:5" ht="19.5">
      <c r="A5" s="177" t="s">
        <v>17</v>
      </c>
      <c r="B5" s="177"/>
      <c r="C5" s="177"/>
      <c r="D5" s="177"/>
    </row>
    <row r="6" spans="1:5" ht="19.5">
      <c r="A6" s="173" t="str">
        <f>JUV!A6</f>
        <v>JULIO / AGOSTO 2020</v>
      </c>
      <c r="B6" s="173"/>
      <c r="C6" s="173"/>
      <c r="D6" s="173"/>
    </row>
    <row r="7" spans="1:5" ht="19.5" thickBot="1"/>
    <row r="8" spans="1:5" ht="20.25" thickBot="1">
      <c r="A8" s="186" t="s">
        <v>21</v>
      </c>
      <c r="B8" s="187"/>
      <c r="C8" s="187"/>
      <c r="D8" s="188"/>
    </row>
    <row r="9" spans="1:5" ht="20.25" thickBot="1">
      <c r="A9" s="4" t="s">
        <v>0</v>
      </c>
      <c r="B9" s="5" t="s">
        <v>9</v>
      </c>
      <c r="C9" s="5" t="s">
        <v>19</v>
      </c>
      <c r="D9" s="4" t="s">
        <v>8</v>
      </c>
      <c r="E9" s="3"/>
    </row>
    <row r="10" spans="1:5" ht="20.25" thickBot="1">
      <c r="A10" s="134" t="s">
        <v>185</v>
      </c>
      <c r="B10" s="119" t="s">
        <v>138</v>
      </c>
      <c r="C10" s="120"/>
      <c r="D10" s="135">
        <v>27</v>
      </c>
      <c r="E10" s="22" t="s">
        <v>18</v>
      </c>
    </row>
    <row r="11" spans="1:5" ht="20.25" thickBot="1">
      <c r="A11" s="29" t="s">
        <v>186</v>
      </c>
      <c r="B11" s="27" t="s">
        <v>138</v>
      </c>
      <c r="C11" s="28"/>
      <c r="D11" s="30">
        <v>30</v>
      </c>
      <c r="E11" s="22" t="s">
        <v>20</v>
      </c>
    </row>
    <row r="12" spans="1:5" ht="19.5">
      <c r="A12" s="29" t="s">
        <v>209</v>
      </c>
      <c r="B12" s="27" t="s">
        <v>190</v>
      </c>
      <c r="C12" s="28"/>
      <c r="D12" s="30">
        <v>32</v>
      </c>
    </row>
    <row r="13" spans="1:5" ht="20.25" thickBot="1">
      <c r="A13" s="123" t="s">
        <v>187</v>
      </c>
      <c r="B13" s="142" t="s">
        <v>138</v>
      </c>
      <c r="C13" s="156"/>
      <c r="D13" s="127">
        <v>35</v>
      </c>
    </row>
  </sheetData>
  <sortState ref="A10:D13">
    <sortCondition ref="D10:D13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5"/>
  <sheetViews>
    <sheetView zoomScale="70" workbookViewId="0">
      <selection sqref="A1:C1"/>
    </sheetView>
  </sheetViews>
  <sheetFormatPr baseColWidth="10" defaultRowHeight="18.75"/>
  <cols>
    <col min="1" max="1" width="60.28515625" style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174" t="str">
        <f>JUV!A1</f>
        <v>4° EDICION COPA GRAN MAESTRO</v>
      </c>
      <c r="B1" s="174"/>
      <c r="C1" s="174"/>
    </row>
    <row r="2" spans="1:4" ht="23.25">
      <c r="A2" s="178" t="str">
        <f>JUV!A2</f>
        <v>1° TORNEO VIRTUAL</v>
      </c>
      <c r="B2" s="178"/>
      <c r="C2" s="178"/>
    </row>
    <row r="3" spans="1:4" ht="19.5">
      <c r="A3" s="175" t="s">
        <v>7</v>
      </c>
      <c r="B3" s="175"/>
      <c r="C3" s="175"/>
    </row>
    <row r="4" spans="1:4" ht="26.25">
      <c r="A4" s="176" t="s">
        <v>12</v>
      </c>
      <c r="B4" s="176"/>
      <c r="C4" s="176"/>
    </row>
    <row r="5" spans="1:4" ht="19.5">
      <c r="A5" s="177" t="s">
        <v>17</v>
      </c>
      <c r="B5" s="177"/>
      <c r="C5" s="177"/>
    </row>
    <row r="6" spans="1:4" ht="19.5">
      <c r="A6" s="173" t="str">
        <f>JUV!A6</f>
        <v>JULIO / AGOSTO 2020</v>
      </c>
      <c r="B6" s="173"/>
      <c r="C6" s="173"/>
    </row>
    <row r="7" spans="1:4" ht="20.25" thickBot="1">
      <c r="A7" s="7"/>
      <c r="B7" s="7"/>
      <c r="C7" s="7"/>
    </row>
    <row r="8" spans="1:4" ht="20.25" thickBot="1">
      <c r="A8" s="189" t="s">
        <v>13</v>
      </c>
      <c r="B8" s="190"/>
      <c r="C8" s="191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7"/>
    </row>
    <row r="10" spans="1:4" ht="20.25" thickBot="1">
      <c r="A10" s="29" t="s">
        <v>117</v>
      </c>
      <c r="B10" s="77" t="s">
        <v>102</v>
      </c>
      <c r="C10" s="30">
        <v>30</v>
      </c>
      <c r="D10" s="22" t="s">
        <v>18</v>
      </c>
    </row>
    <row r="11" spans="1:4" ht="20.25" thickBot="1">
      <c r="A11" s="29" t="s">
        <v>118</v>
      </c>
      <c r="B11" s="77" t="s">
        <v>102</v>
      </c>
      <c r="C11" s="30">
        <v>32</v>
      </c>
      <c r="D11" s="22" t="s">
        <v>18</v>
      </c>
    </row>
    <row r="12" spans="1:4" ht="20.25" thickBot="1">
      <c r="A12" s="29" t="s">
        <v>120</v>
      </c>
      <c r="B12" s="77" t="s">
        <v>102</v>
      </c>
      <c r="C12" s="30">
        <v>33</v>
      </c>
      <c r="D12" s="22" t="s">
        <v>18</v>
      </c>
    </row>
    <row r="13" spans="1:4" ht="20.25" thickBot="1">
      <c r="A13" s="29" t="s">
        <v>121</v>
      </c>
      <c r="B13" s="77" t="s">
        <v>102</v>
      </c>
      <c r="C13" s="30">
        <v>34</v>
      </c>
      <c r="D13" s="22" t="s">
        <v>18</v>
      </c>
    </row>
    <row r="14" spans="1:4" ht="20.25" thickBot="1">
      <c r="A14" s="29" t="s">
        <v>83</v>
      </c>
      <c r="B14" s="77" t="s">
        <v>74</v>
      </c>
      <c r="C14" s="30">
        <v>35</v>
      </c>
      <c r="D14" s="22" t="s">
        <v>18</v>
      </c>
    </row>
    <row r="15" spans="1:4" ht="20.25" thickBot="1">
      <c r="A15" s="29" t="s">
        <v>210</v>
      </c>
      <c r="B15" s="77" t="s">
        <v>190</v>
      </c>
      <c r="C15" s="30">
        <f>5+10+9+7+4</f>
        <v>35</v>
      </c>
      <c r="D15" s="22" t="s">
        <v>18</v>
      </c>
    </row>
    <row r="16" spans="1:4" ht="20.25" thickBot="1">
      <c r="A16" s="29" t="s">
        <v>119</v>
      </c>
      <c r="B16" s="77" t="s">
        <v>102</v>
      </c>
      <c r="C16" s="30">
        <v>36</v>
      </c>
      <c r="D16" s="22" t="s">
        <v>18</v>
      </c>
    </row>
    <row r="17" spans="1:4" ht="20.25" thickBot="1">
      <c r="A17" s="29" t="s">
        <v>168</v>
      </c>
      <c r="B17" s="77" t="s">
        <v>74</v>
      </c>
      <c r="C17" s="30">
        <v>37</v>
      </c>
      <c r="D17" s="22" t="s">
        <v>18</v>
      </c>
    </row>
    <row r="18" spans="1:4" ht="20.25" thickBot="1">
      <c r="A18" s="29" t="s">
        <v>125</v>
      </c>
      <c r="B18" s="77" t="s">
        <v>102</v>
      </c>
      <c r="C18" s="30">
        <v>37</v>
      </c>
      <c r="D18" s="22" t="s">
        <v>18</v>
      </c>
    </row>
    <row r="19" spans="1:4" ht="20.25" thickBot="1">
      <c r="A19" s="29" t="s">
        <v>126</v>
      </c>
      <c r="B19" s="77" t="s">
        <v>102</v>
      </c>
      <c r="C19" s="30">
        <v>37</v>
      </c>
      <c r="D19" s="22" t="s">
        <v>18</v>
      </c>
    </row>
    <row r="20" spans="1:4" ht="20.25" thickBot="1">
      <c r="A20" s="29" t="s">
        <v>211</v>
      </c>
      <c r="B20" s="77" t="s">
        <v>190</v>
      </c>
      <c r="C20" s="30">
        <f>7+10+7+8+5</f>
        <v>37</v>
      </c>
      <c r="D20" s="22" t="s">
        <v>18</v>
      </c>
    </row>
    <row r="21" spans="1:4" ht="20.25" thickBot="1">
      <c r="A21" s="29" t="s">
        <v>127</v>
      </c>
      <c r="B21" s="77" t="s">
        <v>102</v>
      </c>
      <c r="C21" s="30">
        <v>38</v>
      </c>
      <c r="D21" s="22" t="s">
        <v>18</v>
      </c>
    </row>
    <row r="22" spans="1:4" ht="20.25" thickBot="1">
      <c r="A22" s="29" t="s">
        <v>122</v>
      </c>
      <c r="B22" s="77" t="s">
        <v>102</v>
      </c>
      <c r="C22" s="30">
        <v>40</v>
      </c>
      <c r="D22" s="22" t="s">
        <v>18</v>
      </c>
    </row>
    <row r="23" spans="1:4" ht="20.25" thickBot="1">
      <c r="A23" s="29" t="s">
        <v>130</v>
      </c>
      <c r="B23" s="77" t="s">
        <v>102</v>
      </c>
      <c r="C23" s="30">
        <v>40</v>
      </c>
      <c r="D23" s="22" t="s">
        <v>18</v>
      </c>
    </row>
    <row r="24" spans="1:4" ht="20.25" thickBot="1">
      <c r="A24" s="29" t="s">
        <v>167</v>
      </c>
      <c r="B24" s="77" t="s">
        <v>66</v>
      </c>
      <c r="C24" s="30">
        <f>8+9+11+7+8</f>
        <v>43</v>
      </c>
      <c r="D24" s="22" t="s">
        <v>18</v>
      </c>
    </row>
    <row r="25" spans="1:4" ht="20.25" thickBot="1">
      <c r="A25" s="29" t="s">
        <v>84</v>
      </c>
      <c r="B25" s="77" t="s">
        <v>74</v>
      </c>
      <c r="C25" s="30">
        <v>45</v>
      </c>
      <c r="D25" s="22" t="s">
        <v>18</v>
      </c>
    </row>
    <row r="26" spans="1:4" ht="20.25" thickBot="1">
      <c r="A26" s="29" t="s">
        <v>85</v>
      </c>
      <c r="B26" s="77" t="s">
        <v>74</v>
      </c>
      <c r="C26" s="30">
        <v>45</v>
      </c>
      <c r="D26" s="22" t="s">
        <v>18</v>
      </c>
    </row>
    <row r="27" spans="1:4" ht="20.25" thickBot="1">
      <c r="A27" s="29" t="s">
        <v>89</v>
      </c>
      <c r="B27" s="77" t="s">
        <v>74</v>
      </c>
      <c r="C27" s="30">
        <v>45</v>
      </c>
      <c r="D27" s="22" t="s">
        <v>18</v>
      </c>
    </row>
    <row r="28" spans="1:4" ht="20.25" thickBot="1">
      <c r="A28" s="29" t="s">
        <v>123</v>
      </c>
      <c r="B28" s="77" t="s">
        <v>102</v>
      </c>
      <c r="C28" s="30">
        <v>45</v>
      </c>
      <c r="D28" s="22" t="s">
        <v>18</v>
      </c>
    </row>
    <row r="29" spans="1:4" ht="20.25" thickBot="1">
      <c r="A29" s="29" t="s">
        <v>124</v>
      </c>
      <c r="B29" s="77" t="s">
        <v>102</v>
      </c>
      <c r="C29" s="30">
        <v>46</v>
      </c>
      <c r="D29" s="22" t="s">
        <v>18</v>
      </c>
    </row>
    <row r="30" spans="1:4" ht="20.25" thickBot="1">
      <c r="A30" s="29" t="s">
        <v>128</v>
      </c>
      <c r="B30" s="77" t="s">
        <v>102</v>
      </c>
      <c r="C30" s="30">
        <v>46</v>
      </c>
      <c r="D30" s="22" t="s">
        <v>18</v>
      </c>
    </row>
    <row r="31" spans="1:4" ht="20.25" thickBot="1">
      <c r="A31" s="29" t="s">
        <v>129</v>
      </c>
      <c r="B31" s="77" t="s">
        <v>102</v>
      </c>
      <c r="C31" s="30">
        <v>48</v>
      </c>
      <c r="D31" s="22" t="s">
        <v>18</v>
      </c>
    </row>
    <row r="32" spans="1:4" ht="20.25" thickBot="1">
      <c r="A32" s="29" t="s">
        <v>131</v>
      </c>
      <c r="B32" s="77" t="s">
        <v>102</v>
      </c>
      <c r="C32" s="30">
        <v>49</v>
      </c>
      <c r="D32" s="22" t="s">
        <v>18</v>
      </c>
    </row>
    <row r="33" spans="1:4" ht="20.25" thickBot="1">
      <c r="A33" s="29" t="s">
        <v>86</v>
      </c>
      <c r="B33" s="77" t="s">
        <v>74</v>
      </c>
      <c r="C33" s="30">
        <v>50</v>
      </c>
      <c r="D33" s="22" t="s">
        <v>18</v>
      </c>
    </row>
    <row r="34" spans="1:4" ht="20.25" thickBot="1">
      <c r="A34" s="29" t="s">
        <v>87</v>
      </c>
      <c r="B34" s="77" t="s">
        <v>74</v>
      </c>
      <c r="C34" s="30">
        <v>50</v>
      </c>
      <c r="D34" s="22" t="s">
        <v>18</v>
      </c>
    </row>
    <row r="35" spans="1:4" ht="20.25" thickBot="1">
      <c r="A35" s="132" t="s">
        <v>88</v>
      </c>
      <c r="B35" s="129" t="s">
        <v>74</v>
      </c>
      <c r="C35" s="133">
        <v>50</v>
      </c>
      <c r="D35" s="22" t="s">
        <v>18</v>
      </c>
    </row>
    <row r="36" spans="1:4" ht="20.25" thickBot="1">
      <c r="A36" s="132" t="s">
        <v>90</v>
      </c>
      <c r="B36" s="129" t="s">
        <v>74</v>
      </c>
      <c r="C36" s="133">
        <v>50</v>
      </c>
      <c r="D36" s="22" t="s">
        <v>18</v>
      </c>
    </row>
    <row r="37" spans="1:4" ht="20.25" thickBot="1">
      <c r="A37" s="132" t="s">
        <v>212</v>
      </c>
      <c r="B37" s="129" t="s">
        <v>190</v>
      </c>
      <c r="C37" s="133">
        <f>10+10+10+10+10</f>
        <v>50</v>
      </c>
      <c r="D37" s="22" t="s">
        <v>18</v>
      </c>
    </row>
    <row r="38" spans="1:4" ht="20.25" thickBot="1">
      <c r="A38" s="134" t="s">
        <v>172</v>
      </c>
      <c r="B38" s="121" t="s">
        <v>138</v>
      </c>
      <c r="C38" s="135">
        <v>51</v>
      </c>
      <c r="D38" s="22" t="s">
        <v>18</v>
      </c>
    </row>
    <row r="39" spans="1:4" ht="20.25" thickBot="1">
      <c r="A39" s="128" t="s">
        <v>173</v>
      </c>
      <c r="B39" s="130" t="s">
        <v>138</v>
      </c>
      <c r="C39" s="131">
        <v>51</v>
      </c>
      <c r="D39" s="22" t="s">
        <v>18</v>
      </c>
    </row>
    <row r="40" spans="1:4" ht="20.25" thickBot="1">
      <c r="A40" s="128" t="s">
        <v>174</v>
      </c>
      <c r="B40" s="130" t="s">
        <v>138</v>
      </c>
      <c r="C40" s="131">
        <v>51</v>
      </c>
      <c r="D40" s="22" t="s">
        <v>18</v>
      </c>
    </row>
    <row r="41" spans="1:4" ht="20.25" thickBot="1">
      <c r="A41" s="136" t="s">
        <v>175</v>
      </c>
      <c r="B41" s="137" t="s">
        <v>138</v>
      </c>
      <c r="C41" s="138">
        <v>51</v>
      </c>
      <c r="D41" s="22" t="s">
        <v>18</v>
      </c>
    </row>
    <row r="42" spans="1:4" ht="20.25" thickBot="1">
      <c r="A42" s="79"/>
      <c r="B42" s="78"/>
      <c r="C42" s="87"/>
    </row>
    <row r="43" spans="1:4" ht="20.25" thickBot="1">
      <c r="A43" s="189" t="s">
        <v>132</v>
      </c>
      <c r="B43" s="190"/>
      <c r="C43" s="191"/>
    </row>
    <row r="44" spans="1:4" ht="20.25" thickBot="1">
      <c r="A44" s="4" t="s">
        <v>0</v>
      </c>
      <c r="B44" s="4" t="s">
        <v>9</v>
      </c>
      <c r="C44" s="4" t="s">
        <v>8</v>
      </c>
      <c r="D44" s="69"/>
    </row>
    <row r="45" spans="1:4" ht="20.25" thickBot="1">
      <c r="A45" s="123" t="s">
        <v>65</v>
      </c>
      <c r="B45" s="126" t="s">
        <v>66</v>
      </c>
      <c r="C45" s="127">
        <f>8+14+10+4+8</f>
        <v>44</v>
      </c>
      <c r="D45" s="22" t="s">
        <v>18</v>
      </c>
    </row>
  </sheetData>
  <sortState ref="A10:C41">
    <sortCondition ref="C10:C41"/>
  </sortState>
  <mergeCells count="8">
    <mergeCell ref="A43:C43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</sheetPr>
  <dimension ref="A1:E21"/>
  <sheetViews>
    <sheetView zoomScale="70" zoomScaleNormal="70" workbookViewId="0">
      <selection sqref="A1:D1"/>
    </sheetView>
  </sheetViews>
  <sheetFormatPr baseColWidth="10" defaultRowHeight="18.75"/>
  <cols>
    <col min="1" max="1" width="58.28515625" style="1" customWidth="1"/>
    <col min="2" max="2" width="8.85546875" style="8" bestFit="1" customWidth="1"/>
    <col min="3" max="3" width="12" style="8" bestFit="1" customWidth="1"/>
    <col min="4" max="4" width="8.28515625" style="2" bestFit="1" customWidth="1"/>
    <col min="5" max="5" width="5.85546875" style="2" bestFit="1" customWidth="1"/>
    <col min="6" max="16384" width="11.42578125" style="1"/>
  </cols>
  <sheetData>
    <row r="1" spans="1:5" ht="30.75">
      <c r="A1" s="174" t="s">
        <v>34</v>
      </c>
      <c r="B1" s="174"/>
      <c r="C1" s="174"/>
      <c r="D1" s="174"/>
    </row>
    <row r="2" spans="1:5" ht="23.25">
      <c r="A2" s="178" t="s">
        <v>35</v>
      </c>
      <c r="B2" s="178"/>
      <c r="C2" s="178"/>
      <c r="D2" s="178"/>
    </row>
    <row r="3" spans="1:5" ht="19.5">
      <c r="A3" s="175" t="s">
        <v>7</v>
      </c>
      <c r="B3" s="175"/>
      <c r="C3" s="175"/>
      <c r="D3" s="175"/>
    </row>
    <row r="4" spans="1:5" ht="26.25">
      <c r="A4" s="176" t="s">
        <v>67</v>
      </c>
      <c r="B4" s="176"/>
      <c r="C4" s="176"/>
      <c r="D4" s="176"/>
    </row>
    <row r="5" spans="1:5" ht="19.5">
      <c r="A5" s="177" t="s">
        <v>14</v>
      </c>
      <c r="B5" s="177"/>
      <c r="C5" s="177"/>
      <c r="D5" s="177"/>
    </row>
    <row r="6" spans="1:5" ht="19.5">
      <c r="A6" s="173" t="s">
        <v>36</v>
      </c>
      <c r="B6" s="173"/>
      <c r="C6" s="173"/>
      <c r="D6" s="173"/>
    </row>
    <row r="7" spans="1:5" ht="19.5">
      <c r="A7" s="97"/>
      <c r="B7" s="97"/>
      <c r="C7" s="97"/>
      <c r="D7" s="97"/>
    </row>
    <row r="8" spans="1:5" ht="20.25" thickBot="1">
      <c r="A8" s="185" t="s">
        <v>38</v>
      </c>
      <c r="B8" s="185"/>
      <c r="C8" s="185"/>
      <c r="D8" s="185"/>
    </row>
    <row r="9" spans="1:5" ht="19.5" thickBot="1">
      <c r="A9" s="170" t="s">
        <v>217</v>
      </c>
      <c r="B9" s="171"/>
      <c r="C9" s="171"/>
      <c r="D9" s="171"/>
    </row>
    <row r="10" spans="1:5" s="98" customFormat="1" ht="20.25" thickBot="1">
      <c r="A10" s="4" t="s">
        <v>0</v>
      </c>
      <c r="B10" s="6" t="s">
        <v>9</v>
      </c>
      <c r="C10" s="6" t="s">
        <v>19</v>
      </c>
      <c r="D10" s="4" t="s">
        <v>100</v>
      </c>
      <c r="E10" s="104"/>
    </row>
    <row r="11" spans="1:5" ht="20.25" thickBot="1">
      <c r="A11" s="29" t="s">
        <v>101</v>
      </c>
      <c r="B11" s="50" t="s">
        <v>102</v>
      </c>
      <c r="C11" s="105" t="s">
        <v>10</v>
      </c>
      <c r="D11" s="166">
        <v>33</v>
      </c>
      <c r="E11" s="122" t="s">
        <v>188</v>
      </c>
    </row>
    <row r="12" spans="1:5" ht="20.25" thickBot="1">
      <c r="A12" s="29" t="s">
        <v>137</v>
      </c>
      <c r="B12" s="50" t="s">
        <v>138</v>
      </c>
      <c r="C12" s="105" t="s">
        <v>10</v>
      </c>
      <c r="D12" s="166">
        <v>33</v>
      </c>
      <c r="E12" s="122" t="s">
        <v>188</v>
      </c>
    </row>
    <row r="13" spans="1:5" ht="19.5">
      <c r="A13" s="29" t="s">
        <v>99</v>
      </c>
      <c r="B13" s="50" t="s">
        <v>93</v>
      </c>
      <c r="C13" s="105" t="s">
        <v>10</v>
      </c>
      <c r="D13" s="166">
        <v>34</v>
      </c>
    </row>
    <row r="14" spans="1:5" ht="19.5">
      <c r="A14" s="29" t="s">
        <v>139</v>
      </c>
      <c r="B14" s="50" t="s">
        <v>138</v>
      </c>
      <c r="C14" s="105" t="s">
        <v>10</v>
      </c>
      <c r="D14" s="166">
        <v>34</v>
      </c>
    </row>
    <row r="15" spans="1:5" ht="19.5">
      <c r="A15" s="29" t="s">
        <v>98</v>
      </c>
      <c r="B15" s="50" t="s">
        <v>93</v>
      </c>
      <c r="C15" s="105" t="s">
        <v>10</v>
      </c>
      <c r="D15" s="166">
        <v>36</v>
      </c>
    </row>
    <row r="16" spans="1:5" ht="19.5">
      <c r="A16" s="29" t="s">
        <v>140</v>
      </c>
      <c r="B16" s="50" t="s">
        <v>138</v>
      </c>
      <c r="C16" s="105" t="s">
        <v>10</v>
      </c>
      <c r="D16" s="166">
        <v>36</v>
      </c>
    </row>
    <row r="17" spans="1:5" ht="19.5">
      <c r="A17" s="29" t="s">
        <v>189</v>
      </c>
      <c r="B17" s="50" t="s">
        <v>190</v>
      </c>
      <c r="C17" s="105" t="s">
        <v>10</v>
      </c>
      <c r="D17" s="166">
        <v>36</v>
      </c>
    </row>
    <row r="18" spans="1:5" ht="19.5">
      <c r="A18" s="29" t="s">
        <v>160</v>
      </c>
      <c r="B18" s="50" t="s">
        <v>161</v>
      </c>
      <c r="C18" s="105" t="s">
        <v>10</v>
      </c>
      <c r="D18" s="166">
        <v>37</v>
      </c>
    </row>
    <row r="19" spans="1:5" ht="19.5">
      <c r="A19" s="29" t="s">
        <v>97</v>
      </c>
      <c r="B19" s="50" t="s">
        <v>93</v>
      </c>
      <c r="C19" s="105" t="s">
        <v>10</v>
      </c>
      <c r="D19" s="166">
        <v>38</v>
      </c>
    </row>
    <row r="20" spans="1:5" ht="20.25" thickBot="1">
      <c r="A20" s="123" t="s">
        <v>141</v>
      </c>
      <c r="B20" s="124" t="s">
        <v>138</v>
      </c>
      <c r="C20" s="125" t="s">
        <v>10</v>
      </c>
      <c r="D20" s="167">
        <v>39</v>
      </c>
    </row>
    <row r="21" spans="1:5">
      <c r="B21" s="1"/>
      <c r="C21" s="1"/>
      <c r="D21" s="1"/>
      <c r="E21" s="1"/>
    </row>
  </sheetData>
  <sortState ref="A11:D20">
    <sortCondition ref="D11:D20"/>
  </sortState>
  <mergeCells count="8">
    <mergeCell ref="A8:D8"/>
    <mergeCell ref="A9:D9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ALBATROS</vt:lpstr>
      <vt:lpstr>EAGLES</vt:lpstr>
      <vt:lpstr>BIRDIES</vt:lpstr>
      <vt:lpstr>PROMOCIONALES</vt:lpstr>
      <vt:lpstr>5 H Y H.A. Y GGII</vt:lpstr>
      <vt:lpstr>PROFESORES</vt:lpstr>
      <vt:lpstr>ENTREGA C-HCP</vt:lpstr>
      <vt:lpstr>ENTREGA S-HCP</vt:lpstr>
      <vt:lpstr>PARTICIPANTES POR CLUBES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2020-08-02T20:05:11Z</cp:lastPrinted>
  <dcterms:created xsi:type="dcterms:W3CDTF">2000-04-30T13:23:02Z</dcterms:created>
  <dcterms:modified xsi:type="dcterms:W3CDTF">2020-08-03T00:05:24Z</dcterms:modified>
</cp:coreProperties>
</file>